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Робочий стіл робота\КП\Фінансова звітність\Звітність КП\Рік 2019\Рік 2019\"/>
    </mc:Choice>
  </mc:AlternateContent>
  <bookViews>
    <workbookView xWindow="0" yWindow="0" windowWidth="28800" windowHeight="12345" tabRatio="915" firstSheet="3" activeTab="10"/>
  </bookViews>
  <sheets>
    <sheet name="Осн. фін. пок." sheetId="14" r:id="rId1"/>
    <sheet name="I. Фін результат" sheetId="2" r:id="rId2"/>
    <sheet name="Розшифровка фінрезультати 2019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 2019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інфо_1'!$A$1:$O$61</definedName>
    <definedName name="_xlnm.Print_Area" localSheetId="11">'6.2. Інша інфо_2'!$A$1:$AF$68</definedName>
    <definedName name="_xlnm.Print_Area" localSheetId="1">'I. Фін результат'!$A$1:$I$101</definedName>
    <definedName name="_xlnm.Print_Area" localSheetId="7">'IV. Кап. інвестиції'!$A$1:$H$18</definedName>
    <definedName name="_xlnm.Print_Area" localSheetId="12">'VII Статутн. капіт'!$A$1:$H$18</definedName>
    <definedName name="_xlnm.Print_Area" localSheetId="3">'ІІ. Розр. з бюджетом'!$A$1:$H$50</definedName>
    <definedName name="_xlnm.Print_Area" localSheetId="5">'ІІІ. Рух грош. коштів'!$A$1:$H$75</definedName>
    <definedName name="_xlnm.Print_Area" localSheetId="0">'Осн. фін. пок.'!$A$1:$H$131</definedName>
    <definedName name="_xlnm.Print_Area" localSheetId="8">'Розшифровка до капівидатків'!$A$1:$G$56</definedName>
    <definedName name="_xlnm.Print_Area" localSheetId="6">'Розшифровка до Руху 2019'!$A$1:$G$63</definedName>
    <definedName name="_xlnm.Print_Area" localSheetId="13">'Розшифровка до Статутного'!$A$1:$G$16</definedName>
    <definedName name="_xlnm.Print_Area" localSheetId="4">'Розшифровка з розр з бюджет'!$A$1:$G$28</definedName>
    <definedName name="_xlnm.Print_Area" localSheetId="2">'Розшифровка фінрезультати 2019'!$A$1:$G$53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 refMode="R1C1"/>
</workbook>
</file>

<file path=xl/calcChain.xml><?xml version="1.0" encoding="utf-8"?>
<calcChain xmlns="http://schemas.openxmlformats.org/spreadsheetml/2006/main">
  <c r="D44" i="18" l="1"/>
  <c r="C22" i="10" l="1"/>
  <c r="AD38" i="9" l="1"/>
  <c r="AF38" i="9" s="1"/>
  <c r="AC38" i="9"/>
  <c r="X33" i="9"/>
  <c r="X34" i="9"/>
  <c r="X35" i="9"/>
  <c r="X37" i="9"/>
  <c r="X38" i="9"/>
  <c r="X39" i="9"/>
  <c r="X40" i="9"/>
  <c r="X41" i="9"/>
  <c r="X42" i="9"/>
  <c r="X43" i="9"/>
  <c r="X44" i="9"/>
  <c r="X45" i="9"/>
  <c r="X46" i="9"/>
  <c r="X47" i="9"/>
  <c r="W38" i="9"/>
  <c r="AD37" i="9"/>
  <c r="W37" i="9"/>
  <c r="V36" i="9"/>
  <c r="W36" i="9" s="1"/>
  <c r="U36" i="9"/>
  <c r="AC30" i="9"/>
  <c r="AC31" i="9"/>
  <c r="AC32" i="9"/>
  <c r="AC33" i="9"/>
  <c r="AF33" i="9" s="1"/>
  <c r="AC34" i="9"/>
  <c r="AC35" i="9"/>
  <c r="AC36" i="9"/>
  <c r="AC37" i="9"/>
  <c r="X30" i="9"/>
  <c r="X31" i="9"/>
  <c r="X32" i="9"/>
  <c r="W30" i="9"/>
  <c r="W31" i="9"/>
  <c r="W32" i="9"/>
  <c r="W33" i="9"/>
  <c r="W34" i="9"/>
  <c r="V29" i="9"/>
  <c r="W29" i="9" s="1"/>
  <c r="U29" i="9"/>
  <c r="U48" i="9" s="1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1" i="22"/>
  <c r="E53" i="22"/>
  <c r="G53" i="22" s="1"/>
  <c r="F58" i="22"/>
  <c r="F59" i="22"/>
  <c r="F60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5" i="22"/>
  <c r="G56" i="22"/>
  <c r="G57" i="22"/>
  <c r="G58" i="22"/>
  <c r="G59" i="22"/>
  <c r="G60" i="22"/>
  <c r="D54" i="22"/>
  <c r="D53" i="22" s="1"/>
  <c r="D52" i="22" s="1"/>
  <c r="E54" i="22"/>
  <c r="C54" i="22"/>
  <c r="C53" i="22" s="1"/>
  <c r="C52" i="22" s="1"/>
  <c r="F57" i="22"/>
  <c r="F56" i="22"/>
  <c r="F55" i="22"/>
  <c r="G12" i="22"/>
  <c r="E21" i="18"/>
  <c r="E18" i="18" s="1"/>
  <c r="C21" i="18"/>
  <c r="G28" i="19"/>
  <c r="G29" i="19"/>
  <c r="G30" i="19"/>
  <c r="G31" i="19"/>
  <c r="G32" i="19"/>
  <c r="G33" i="19"/>
  <c r="G34" i="19"/>
  <c r="G35" i="19"/>
  <c r="G39" i="19"/>
  <c r="D20" i="21"/>
  <c r="E20" i="21"/>
  <c r="C20" i="21"/>
  <c r="D6" i="21"/>
  <c r="E6" i="21"/>
  <c r="C6" i="21"/>
  <c r="E10" i="19"/>
  <c r="E52" i="22" l="1"/>
  <c r="X29" i="9"/>
  <c r="AC29" i="9"/>
  <c r="AC48" i="9" s="1"/>
  <c r="AD36" i="9"/>
  <c r="AE36" i="9" s="1"/>
  <c r="X36" i="9"/>
  <c r="AD29" i="9"/>
  <c r="F53" i="22"/>
  <c r="V48" i="9"/>
  <c r="AE38" i="9"/>
  <c r="AE37" i="9"/>
  <c r="AF37" i="9"/>
  <c r="AF36" i="9"/>
  <c r="F54" i="22"/>
  <c r="G54" i="22"/>
  <c r="W39" i="9"/>
  <c r="W40" i="9"/>
  <c r="W41" i="9"/>
  <c r="W42" i="9"/>
  <c r="W43" i="9"/>
  <c r="W44" i="9"/>
  <c r="W45" i="9"/>
  <c r="W46" i="9"/>
  <c r="W47" i="9"/>
  <c r="W35" i="9"/>
  <c r="AD30" i="9"/>
  <c r="AF30" i="9" s="1"/>
  <c r="AD31" i="9"/>
  <c r="AF31" i="9" s="1"/>
  <c r="AD32" i="9"/>
  <c r="AF32" i="9" s="1"/>
  <c r="AD34" i="9"/>
  <c r="AD35" i="9"/>
  <c r="Z48" i="9"/>
  <c r="Y48" i="9"/>
  <c r="R48" i="9"/>
  <c r="Q48" i="9"/>
  <c r="N48" i="9"/>
  <c r="M48" i="9"/>
  <c r="AA35" i="9"/>
  <c r="S35" i="9"/>
  <c r="O35" i="9"/>
  <c r="AD39" i="9"/>
  <c r="AD40" i="9"/>
  <c r="AD41" i="9"/>
  <c r="AD42" i="9"/>
  <c r="AD43" i="9"/>
  <c r="AD44" i="9"/>
  <c r="AD45" i="9"/>
  <c r="AD46" i="9"/>
  <c r="AD47" i="9"/>
  <c r="AC39" i="9"/>
  <c r="AC40" i="9"/>
  <c r="AC41" i="9"/>
  <c r="AC42" i="9"/>
  <c r="AC43" i="9"/>
  <c r="AC44" i="9"/>
  <c r="AC45" i="9"/>
  <c r="AC46" i="9"/>
  <c r="AC47" i="9"/>
  <c r="AA39" i="9"/>
  <c r="AA40" i="9"/>
  <c r="AA41" i="9"/>
  <c r="AA42" i="9"/>
  <c r="AA43" i="9"/>
  <c r="AA44" i="9"/>
  <c r="AA45" i="9"/>
  <c r="AA46" i="9"/>
  <c r="AA47" i="9"/>
  <c r="S39" i="9"/>
  <c r="S40" i="9"/>
  <c r="S41" i="9"/>
  <c r="S42" i="9"/>
  <c r="S43" i="9"/>
  <c r="S44" i="9"/>
  <c r="S45" i="9"/>
  <c r="S46" i="9"/>
  <c r="S47" i="9"/>
  <c r="O39" i="9"/>
  <c r="O40" i="9"/>
  <c r="O41" i="9"/>
  <c r="O42" i="9"/>
  <c r="O43" i="9"/>
  <c r="O44" i="9"/>
  <c r="O45" i="9"/>
  <c r="O46" i="9"/>
  <c r="O47" i="9"/>
  <c r="F12" i="22"/>
  <c r="F11" i="22"/>
  <c r="F10" i="22"/>
  <c r="F9" i="22"/>
  <c r="H66" i="18"/>
  <c r="G66" i="18"/>
  <c r="G9" i="18"/>
  <c r="G12" i="18"/>
  <c r="G24" i="18"/>
  <c r="H24" i="18"/>
  <c r="H30" i="18"/>
  <c r="G30" i="18"/>
  <c r="H31" i="18"/>
  <c r="G31" i="18"/>
  <c r="H33" i="18"/>
  <c r="G33" i="18"/>
  <c r="G46" i="18"/>
  <c r="H46" i="18"/>
  <c r="H48" i="18"/>
  <c r="G48" i="18"/>
  <c r="H56" i="18"/>
  <c r="H55" i="18"/>
  <c r="G55" i="18"/>
  <c r="H57" i="18"/>
  <c r="G57" i="18"/>
  <c r="H58" i="18"/>
  <c r="H67" i="18"/>
  <c r="G67" i="18"/>
  <c r="G35" i="21"/>
  <c r="G36" i="21"/>
  <c r="G37" i="21"/>
  <c r="G38" i="21"/>
  <c r="G41" i="21"/>
  <c r="G42" i="21"/>
  <c r="G43" i="21"/>
  <c r="G44" i="21"/>
  <c r="G45" i="21"/>
  <c r="G46" i="21"/>
  <c r="G47" i="21"/>
  <c r="F4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39" i="21"/>
  <c r="F35" i="21"/>
  <c r="F36" i="21"/>
  <c r="F37" i="21"/>
  <c r="F38" i="21"/>
  <c r="C34" i="21"/>
  <c r="E34" i="21"/>
  <c r="AF46" i="9" l="1"/>
  <c r="AF42" i="9"/>
  <c r="AE29" i="9"/>
  <c r="AD48" i="9"/>
  <c r="AF29" i="9"/>
  <c r="F52" i="22"/>
  <c r="G52" i="22"/>
  <c r="AF41" i="9"/>
  <c r="AE35" i="9"/>
  <c r="AF35" i="9"/>
  <c r="AF44" i="9"/>
  <c r="AF40" i="9"/>
  <c r="AE34" i="9"/>
  <c r="AF34" i="9"/>
  <c r="AF45" i="9"/>
  <c r="AF47" i="9"/>
  <c r="AF43" i="9"/>
  <c r="AF39" i="9"/>
  <c r="X48" i="9"/>
  <c r="AE32" i="9"/>
  <c r="AE30" i="9"/>
  <c r="W48" i="9"/>
  <c r="AE31" i="9"/>
  <c r="AA48" i="9"/>
  <c r="AE45" i="9"/>
  <c r="AE41" i="9"/>
  <c r="O48" i="9"/>
  <c r="AE44" i="9"/>
  <c r="AE40" i="9"/>
  <c r="S48" i="9"/>
  <c r="AE43" i="9"/>
  <c r="AE46" i="9"/>
  <c r="AE42" i="9"/>
  <c r="AE39" i="9"/>
  <c r="AE47" i="9"/>
  <c r="G9" i="22"/>
  <c r="G10" i="22"/>
  <c r="G11" i="22"/>
  <c r="G13" i="22"/>
  <c r="G14" i="22"/>
  <c r="G15" i="22"/>
  <c r="G16" i="22"/>
  <c r="G17" i="22"/>
  <c r="G19" i="22"/>
  <c r="G20" i="22"/>
  <c r="G21" i="22"/>
  <c r="G22" i="22"/>
  <c r="G23" i="22"/>
  <c r="G24" i="22"/>
  <c r="F19" i="22"/>
  <c r="F20" i="22"/>
  <c r="F21" i="22"/>
  <c r="F22" i="22"/>
  <c r="F23" i="22"/>
  <c r="F24" i="22"/>
  <c r="E40" i="21"/>
  <c r="I36" i="10"/>
  <c r="I34" i="10"/>
  <c r="F35" i="10"/>
  <c r="F34" i="10"/>
  <c r="E13" i="23"/>
  <c r="AF48" i="9" l="1"/>
  <c r="AE48" i="9"/>
  <c r="E18" i="22"/>
  <c r="D18" i="22"/>
  <c r="E7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E44" i="18"/>
  <c r="G18" i="22" l="1"/>
  <c r="F23" i="23"/>
  <c r="F24" i="23"/>
  <c r="F25" i="23"/>
  <c r="F26" i="23"/>
  <c r="F27" i="23"/>
  <c r="F28" i="23"/>
  <c r="F17" i="23"/>
  <c r="F18" i="23"/>
  <c r="F19" i="23"/>
  <c r="F20" i="23"/>
  <c r="F21" i="23"/>
  <c r="E6" i="23"/>
  <c r="D94" i="2" l="1"/>
  <c r="F94" i="2" s="1"/>
  <c r="D90" i="2"/>
  <c r="F90" i="2" s="1"/>
  <c r="D19" i="2"/>
  <c r="D9" i="2"/>
  <c r="H37" i="2" l="1"/>
  <c r="G37" i="2"/>
  <c r="F9" i="2"/>
  <c r="F25" i="14" l="1"/>
  <c r="D21" i="18"/>
  <c r="D18" i="18" s="1"/>
  <c r="F21" i="18"/>
  <c r="D121" i="14"/>
  <c r="D120" i="14"/>
  <c r="D119" i="14"/>
  <c r="F91" i="2"/>
  <c r="F92" i="2"/>
  <c r="D91" i="2"/>
  <c r="D92" i="2"/>
  <c r="D93" i="2"/>
  <c r="F93" i="2" s="1"/>
  <c r="I23" i="10"/>
  <c r="E8" i="22"/>
  <c r="C13" i="23"/>
  <c r="C7" i="23"/>
  <c r="C8" i="22"/>
  <c r="C18" i="22"/>
  <c r="C27" i="19"/>
  <c r="C40" i="21"/>
  <c r="C6" i="23" l="1"/>
  <c r="D118" i="14"/>
  <c r="O35" i="10" l="1"/>
  <c r="N35" i="10"/>
  <c r="M35" i="10"/>
  <c r="L35" i="10"/>
  <c r="K35" i="10"/>
  <c r="J35" i="10"/>
  <c r="D7" i="23" l="1"/>
  <c r="D13" i="23"/>
  <c r="G16" i="23"/>
  <c r="F16" i="23"/>
  <c r="F15" i="23"/>
  <c r="F14" i="23"/>
  <c r="F8" i="23"/>
  <c r="F9" i="23"/>
  <c r="F10" i="23"/>
  <c r="D6" i="23" l="1"/>
  <c r="D8" i="22" l="1"/>
  <c r="F8" i="22" s="1"/>
  <c r="F13" i="22"/>
  <c r="D40" i="21" l="1"/>
  <c r="G6" i="21"/>
  <c r="C22" i="25" l="1"/>
  <c r="C19" i="25"/>
  <c r="C16" i="25"/>
  <c r="C13" i="25"/>
  <c r="C9" i="25"/>
  <c r="C7" i="25"/>
  <c r="D34" i="21" l="1"/>
  <c r="G20" i="25" l="1"/>
  <c r="E22" i="25"/>
  <c r="D22" i="25"/>
  <c r="F20" i="25"/>
  <c r="E19" i="25"/>
  <c r="D19" i="25"/>
  <c r="E16" i="25"/>
  <c r="D16" i="25"/>
  <c r="F10" i="25"/>
  <c r="E9" i="25"/>
  <c r="D9" i="25"/>
  <c r="D27" i="19"/>
  <c r="E27" i="19"/>
  <c r="F27" i="19"/>
  <c r="H30" i="19"/>
  <c r="H31" i="19"/>
  <c r="H32" i="19"/>
  <c r="H33" i="19"/>
  <c r="H34" i="19"/>
  <c r="H28" i="19"/>
  <c r="F9" i="25" l="1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44" i="18"/>
  <c r="C44" i="18"/>
  <c r="H45" i="18"/>
  <c r="H47" i="18"/>
  <c r="G45" i="18"/>
  <c r="G47" i="18"/>
  <c r="G49" i="18"/>
  <c r="G44" i="18" l="1"/>
  <c r="H44" i="18"/>
  <c r="D51" i="14"/>
  <c r="E51" i="14"/>
  <c r="F51" i="14"/>
  <c r="C51" i="14"/>
  <c r="D45" i="14"/>
  <c r="E45" i="14"/>
  <c r="F45" i="14"/>
  <c r="C45" i="14"/>
  <c r="D44" i="14"/>
  <c r="E44" i="14"/>
  <c r="F44" i="14"/>
  <c r="C44" i="14"/>
  <c r="D43" i="14"/>
  <c r="E43" i="14"/>
  <c r="F43" i="14"/>
  <c r="C43" i="14"/>
  <c r="D42" i="14"/>
  <c r="E42" i="14"/>
  <c r="F42" i="14"/>
  <c r="C42" i="14"/>
  <c r="D25" i="14"/>
  <c r="E25" i="14"/>
  <c r="G7" i="24"/>
  <c r="G8" i="24"/>
  <c r="G9" i="24"/>
  <c r="G10" i="24"/>
  <c r="G11" i="24"/>
  <c r="G12" i="24"/>
  <c r="F7" i="24"/>
  <c r="F8" i="24"/>
  <c r="F9" i="24"/>
  <c r="F10" i="24"/>
  <c r="F11" i="24"/>
  <c r="F12" i="24"/>
  <c r="E6" i="24"/>
  <c r="D6" i="24"/>
  <c r="G6" i="24" l="1"/>
  <c r="F6" i="24"/>
  <c r="G7" i="23" l="1"/>
  <c r="G13" i="23"/>
  <c r="G22" i="23"/>
  <c r="G28" i="23"/>
  <c r="G42" i="23"/>
  <c r="G43" i="23"/>
  <c r="G44" i="23"/>
  <c r="G45" i="23"/>
  <c r="G46" i="23"/>
  <c r="G47" i="23"/>
  <c r="G48" i="23"/>
  <c r="G49" i="23"/>
  <c r="G50" i="23"/>
  <c r="G6" i="23"/>
  <c r="F7" i="23"/>
  <c r="F13" i="23"/>
  <c r="F22" i="23"/>
  <c r="F42" i="23"/>
  <c r="F43" i="23"/>
  <c r="F44" i="23"/>
  <c r="F45" i="23"/>
  <c r="F46" i="23"/>
  <c r="F47" i="23"/>
  <c r="F48" i="23"/>
  <c r="F49" i="23"/>
  <c r="F50" i="23"/>
  <c r="F6" i="23"/>
  <c r="G8" i="22"/>
  <c r="F14" i="22"/>
  <c r="F16" i="22"/>
  <c r="F17" i="22"/>
  <c r="F18" i="22"/>
  <c r="F6" i="21"/>
  <c r="F34" i="21" l="1"/>
  <c r="G20" i="21"/>
  <c r="F20" i="21"/>
  <c r="G34" i="21"/>
  <c r="G40" i="21"/>
  <c r="I25" i="10" l="1"/>
  <c r="I24" i="10"/>
  <c r="F25" i="10"/>
  <c r="F24" i="10"/>
  <c r="C25" i="10"/>
  <c r="C24" i="10"/>
  <c r="C23" i="10"/>
  <c r="E14" i="11"/>
  <c r="F14" i="11"/>
  <c r="G14" i="11"/>
  <c r="D14" i="11"/>
  <c r="D8" i="18"/>
  <c r="D34" i="18" s="1"/>
  <c r="E8" i="18"/>
  <c r="F8" i="18"/>
  <c r="C8" i="18"/>
  <c r="D41" i="18"/>
  <c r="E41" i="18"/>
  <c r="F41" i="18"/>
  <c r="C41" i="18"/>
  <c r="D54" i="18"/>
  <c r="E54" i="18"/>
  <c r="F54" i="18"/>
  <c r="D58" i="18"/>
  <c r="E58" i="18"/>
  <c r="F58" i="18"/>
  <c r="C58" i="18"/>
  <c r="C54" i="18"/>
  <c r="H49" i="18"/>
  <c r="H42" i="18"/>
  <c r="H43" i="18"/>
  <c r="G42" i="18"/>
  <c r="G43" i="18"/>
  <c r="H54" i="18" l="1"/>
  <c r="G54" i="18"/>
  <c r="H41" i="18"/>
  <c r="G41" i="18"/>
  <c r="G56" i="18"/>
  <c r="E64" i="18"/>
  <c r="E70" i="14" s="1"/>
  <c r="D64" i="18"/>
  <c r="D70" i="14" s="1"/>
  <c r="F64" i="18"/>
  <c r="C64" i="18"/>
  <c r="C70" i="14" s="1"/>
  <c r="F70" i="14" l="1"/>
  <c r="H64" i="18"/>
  <c r="G64" i="18"/>
  <c r="H13" i="18"/>
  <c r="G13" i="18"/>
  <c r="G25" i="19" l="1"/>
  <c r="H25" i="19"/>
  <c r="F103" i="14" l="1"/>
  <c r="F99" i="14"/>
  <c r="F94" i="14"/>
  <c r="F106" i="14" l="1"/>
  <c r="F107" i="14" s="1"/>
  <c r="F90" i="14"/>
  <c r="D36" i="19"/>
  <c r="D63" i="14" s="1"/>
  <c r="E36" i="19"/>
  <c r="F36" i="19"/>
  <c r="F63" i="14" s="1"/>
  <c r="C36" i="19"/>
  <c r="C63" i="14" s="1"/>
  <c r="F18" i="18"/>
  <c r="C18" i="18"/>
  <c r="D9" i="20"/>
  <c r="E9" i="20"/>
  <c r="F9" i="20"/>
  <c r="H9" i="20" s="1"/>
  <c r="C9" i="20"/>
  <c r="H12" i="20"/>
  <c r="H11" i="20"/>
  <c r="H100" i="14"/>
  <c r="G100" i="14"/>
  <c r="D99" i="14"/>
  <c r="E99" i="14"/>
  <c r="C99" i="14"/>
  <c r="T60" i="9"/>
  <c r="R60" i="9"/>
  <c r="P60" i="9"/>
  <c r="N58" i="9"/>
  <c r="N59" i="9"/>
  <c r="L60" i="9"/>
  <c r="J60" i="9"/>
  <c r="H60" i="9"/>
  <c r="F60" i="9"/>
  <c r="G95" i="14"/>
  <c r="H95" i="14"/>
  <c r="G96" i="14"/>
  <c r="H96" i="14"/>
  <c r="G97" i="14"/>
  <c r="H97" i="14"/>
  <c r="G98" i="14"/>
  <c r="H98" i="14"/>
  <c r="G101" i="14"/>
  <c r="H101" i="14"/>
  <c r="G102" i="14"/>
  <c r="H102" i="14"/>
  <c r="G104" i="14"/>
  <c r="H104" i="14"/>
  <c r="G105" i="14"/>
  <c r="H105" i="14"/>
  <c r="H93" i="14"/>
  <c r="G93" i="14"/>
  <c r="F85" i="14"/>
  <c r="F84" i="14"/>
  <c r="F83" i="14"/>
  <c r="F82" i="14"/>
  <c r="E85" i="14"/>
  <c r="E84" i="14"/>
  <c r="E83" i="14"/>
  <c r="E82" i="14"/>
  <c r="AB48" i="9"/>
  <c r="X20" i="9"/>
  <c r="U20" i="9"/>
  <c r="AA19" i="9"/>
  <c r="AD19" i="9"/>
  <c r="AD18" i="9"/>
  <c r="AA18" i="9"/>
  <c r="R20" i="9"/>
  <c r="X9" i="9"/>
  <c r="U9" i="9"/>
  <c r="AD8" i="9"/>
  <c r="AD7" i="9"/>
  <c r="AA8" i="9"/>
  <c r="AA7" i="9"/>
  <c r="R9" i="9"/>
  <c r="F116" i="14"/>
  <c r="F115" i="14"/>
  <c r="F114" i="14"/>
  <c r="E116" i="14"/>
  <c r="E115" i="14"/>
  <c r="E114" i="14"/>
  <c r="F112" i="14"/>
  <c r="F111" i="14"/>
  <c r="F110" i="14"/>
  <c r="E112" i="14"/>
  <c r="E111" i="14"/>
  <c r="E110" i="14"/>
  <c r="D61" i="10"/>
  <c r="H61" i="10"/>
  <c r="L61" i="10"/>
  <c r="N58" i="10"/>
  <c r="N55" i="10"/>
  <c r="N52" i="10"/>
  <c r="F61" i="10"/>
  <c r="J61" i="10"/>
  <c r="M36" i="10"/>
  <c r="N36" i="10"/>
  <c r="O36" i="10"/>
  <c r="O34" i="10"/>
  <c r="N34" i="10"/>
  <c r="M34" i="10"/>
  <c r="J36" i="10"/>
  <c r="K36" i="10"/>
  <c r="L36" i="10"/>
  <c r="L34" i="10"/>
  <c r="K34" i="10"/>
  <c r="J34" i="10"/>
  <c r="D37" i="10"/>
  <c r="G37" i="10"/>
  <c r="D126" i="14"/>
  <c r="D125" i="14"/>
  <c r="D124" i="14"/>
  <c r="F54" i="14"/>
  <c r="F122" i="14" s="1"/>
  <c r="I10" i="10"/>
  <c r="E126" i="14"/>
  <c r="E125" i="14"/>
  <c r="E124" i="14"/>
  <c r="E54" i="14"/>
  <c r="F18" i="10" s="1"/>
  <c r="F10" i="10"/>
  <c r="F120" i="14"/>
  <c r="E120" i="14"/>
  <c r="F121" i="14"/>
  <c r="E121" i="14"/>
  <c r="F119" i="14"/>
  <c r="E119" i="14"/>
  <c r="C121" i="14"/>
  <c r="C120" i="14"/>
  <c r="C119" i="14"/>
  <c r="C54" i="14"/>
  <c r="D54" i="14"/>
  <c r="D122" i="14" s="1"/>
  <c r="C126" i="14"/>
  <c r="C125" i="14"/>
  <c r="C124" i="14"/>
  <c r="C10" i="10"/>
  <c r="N11" i="10"/>
  <c r="N12" i="10"/>
  <c r="N13" i="10"/>
  <c r="I14" i="10"/>
  <c r="F14" i="10"/>
  <c r="N15" i="10"/>
  <c r="N16" i="10"/>
  <c r="N17" i="10"/>
  <c r="N19" i="10"/>
  <c r="N20" i="10"/>
  <c r="N21" i="10"/>
  <c r="L11" i="10"/>
  <c r="L12" i="10"/>
  <c r="L13" i="10"/>
  <c r="L15" i="10"/>
  <c r="L16" i="10"/>
  <c r="L17" i="10"/>
  <c r="L19" i="10"/>
  <c r="L20" i="10"/>
  <c r="L21" i="10"/>
  <c r="C14" i="10"/>
  <c r="D103" i="14"/>
  <c r="E103" i="14"/>
  <c r="C103" i="14"/>
  <c r="D94" i="14"/>
  <c r="E94" i="14"/>
  <c r="C94" i="14"/>
  <c r="D91" i="14"/>
  <c r="E91" i="14"/>
  <c r="F91" i="14"/>
  <c r="C91" i="14"/>
  <c r="E9" i="2"/>
  <c r="E26" i="14" s="1"/>
  <c r="E27" i="14" s="1"/>
  <c r="F7" i="11" s="1"/>
  <c r="E52" i="2"/>
  <c r="E31" i="14" s="1"/>
  <c r="F48" i="2"/>
  <c r="F30" i="14" s="1"/>
  <c r="F52" i="2"/>
  <c r="F31" i="14" s="1"/>
  <c r="D75" i="14"/>
  <c r="D76" i="14"/>
  <c r="D77" i="14"/>
  <c r="D78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C56" i="14"/>
  <c r="E15" i="11"/>
  <c r="F15" i="11"/>
  <c r="G15" i="11"/>
  <c r="D15" i="11"/>
  <c r="D83" i="2"/>
  <c r="E83" i="2"/>
  <c r="F84" i="2"/>
  <c r="F86" i="2"/>
  <c r="F83" i="2"/>
  <c r="C83" i="2"/>
  <c r="G8" i="3"/>
  <c r="H8" i="3"/>
  <c r="G9" i="3"/>
  <c r="H9" i="3"/>
  <c r="G10" i="3"/>
  <c r="H10" i="3"/>
  <c r="G11" i="3"/>
  <c r="H11" i="3"/>
  <c r="G12" i="3"/>
  <c r="H12" i="3"/>
  <c r="G13" i="3"/>
  <c r="H13" i="3"/>
  <c r="D7" i="3"/>
  <c r="E7" i="3"/>
  <c r="F7" i="3"/>
  <c r="H7" i="3" s="1"/>
  <c r="C7" i="3"/>
  <c r="H9" i="18"/>
  <c r="G10" i="18"/>
  <c r="H10" i="18"/>
  <c r="G11" i="18"/>
  <c r="H11" i="18"/>
  <c r="H12" i="18"/>
  <c r="G14" i="18"/>
  <c r="H14" i="18"/>
  <c r="G17" i="18"/>
  <c r="H17" i="18"/>
  <c r="G19" i="18"/>
  <c r="H19" i="18"/>
  <c r="G20" i="18"/>
  <c r="H20" i="18"/>
  <c r="G22" i="18"/>
  <c r="H22" i="18"/>
  <c r="G23" i="18"/>
  <c r="H23" i="18"/>
  <c r="G25" i="18"/>
  <c r="H25" i="18"/>
  <c r="G26" i="18"/>
  <c r="H26" i="18"/>
  <c r="G27" i="18"/>
  <c r="H27" i="18"/>
  <c r="G29" i="18"/>
  <c r="H29" i="18"/>
  <c r="G32" i="18"/>
  <c r="H32" i="18"/>
  <c r="G35" i="18"/>
  <c r="H35" i="18"/>
  <c r="G37" i="18"/>
  <c r="H37" i="18"/>
  <c r="G38" i="18"/>
  <c r="H38" i="18"/>
  <c r="G39" i="18"/>
  <c r="H39" i="18"/>
  <c r="G40" i="18"/>
  <c r="H40" i="18"/>
  <c r="G51" i="18"/>
  <c r="G53" i="18"/>
  <c r="H53" i="18"/>
  <c r="G59" i="18"/>
  <c r="H59" i="18"/>
  <c r="G61" i="18"/>
  <c r="H61" i="18"/>
  <c r="F36" i="18"/>
  <c r="F52" i="18" s="1"/>
  <c r="E36" i="18"/>
  <c r="E52" i="18" s="1"/>
  <c r="E69" i="14" s="1"/>
  <c r="D36" i="18"/>
  <c r="C36" i="18"/>
  <c r="C52" i="18" s="1"/>
  <c r="C69" i="14" s="1"/>
  <c r="D40" i="19"/>
  <c r="E40" i="19"/>
  <c r="F40" i="19"/>
  <c r="C40" i="19"/>
  <c r="D62" i="14"/>
  <c r="E62" i="14"/>
  <c r="F62" i="14"/>
  <c r="C62" i="14"/>
  <c r="D19" i="19"/>
  <c r="D61" i="14" s="1"/>
  <c r="E19" i="19"/>
  <c r="E61" i="14" s="1"/>
  <c r="F19" i="19"/>
  <c r="F61" i="14" s="1"/>
  <c r="C19" i="19"/>
  <c r="C61" i="14" s="1"/>
  <c r="H20" i="19"/>
  <c r="H21" i="19"/>
  <c r="H22" i="19"/>
  <c r="H23" i="19"/>
  <c r="H24" i="19"/>
  <c r="H26" i="19"/>
  <c r="H29" i="19"/>
  <c r="H35" i="19"/>
  <c r="H37" i="19"/>
  <c r="H38" i="19"/>
  <c r="H39" i="19"/>
  <c r="H41" i="19"/>
  <c r="H42" i="19"/>
  <c r="H10" i="19"/>
  <c r="H11" i="19"/>
  <c r="H12" i="19"/>
  <c r="H13" i="19"/>
  <c r="H14" i="19"/>
  <c r="H15" i="19"/>
  <c r="H16" i="19"/>
  <c r="D9" i="19"/>
  <c r="E9" i="19"/>
  <c r="F9" i="19"/>
  <c r="C9" i="19"/>
  <c r="D53" i="14"/>
  <c r="E53" i="14"/>
  <c r="F53" i="14"/>
  <c r="D55" i="14"/>
  <c r="E55" i="14"/>
  <c r="F55" i="14"/>
  <c r="D57" i="14"/>
  <c r="E57" i="14"/>
  <c r="F57" i="14"/>
  <c r="C55" i="14"/>
  <c r="C57" i="14"/>
  <c r="C53" i="14"/>
  <c r="D47" i="14"/>
  <c r="E47" i="14"/>
  <c r="F47" i="14"/>
  <c r="D48" i="14"/>
  <c r="E48" i="14"/>
  <c r="F48" i="14"/>
  <c r="C48" i="14"/>
  <c r="C47" i="14"/>
  <c r="D38" i="14"/>
  <c r="E38" i="14"/>
  <c r="F38" i="14"/>
  <c r="C38" i="14"/>
  <c r="D37" i="14"/>
  <c r="E37" i="14"/>
  <c r="F37" i="14"/>
  <c r="C37" i="14"/>
  <c r="D36" i="14"/>
  <c r="E36" i="14"/>
  <c r="F36" i="14"/>
  <c r="C36" i="14"/>
  <c r="D35" i="14"/>
  <c r="E35" i="14"/>
  <c r="F35" i="14"/>
  <c r="C35" i="14"/>
  <c r="G42" i="14"/>
  <c r="G43" i="14"/>
  <c r="G44" i="14"/>
  <c r="G45" i="14"/>
  <c r="G51" i="14"/>
  <c r="G52" i="14"/>
  <c r="H42" i="14"/>
  <c r="H43" i="14"/>
  <c r="H44" i="14"/>
  <c r="H45" i="14"/>
  <c r="H51" i="14"/>
  <c r="H52" i="14"/>
  <c r="C25" i="14"/>
  <c r="D86" i="2"/>
  <c r="E86" i="2"/>
  <c r="C86" i="2"/>
  <c r="D84" i="2"/>
  <c r="E84" i="2"/>
  <c r="G84" i="2" s="1"/>
  <c r="C84" i="2"/>
  <c r="G53" i="2"/>
  <c r="G54" i="2"/>
  <c r="G55" i="2"/>
  <c r="G56" i="2"/>
  <c r="G57" i="2"/>
  <c r="G58" i="2"/>
  <c r="G50" i="2"/>
  <c r="G51" i="2"/>
  <c r="G49" i="2"/>
  <c r="G44" i="2"/>
  <c r="H91" i="2"/>
  <c r="H92" i="2"/>
  <c r="H93" i="2"/>
  <c r="H94" i="2"/>
  <c r="E95" i="2"/>
  <c r="F95" i="2"/>
  <c r="H90" i="2"/>
  <c r="F40" i="2"/>
  <c r="F29" i="14" s="1"/>
  <c r="E40" i="2"/>
  <c r="E29" i="14" s="1"/>
  <c r="H10" i="2"/>
  <c r="H11" i="2"/>
  <c r="H12" i="2"/>
  <c r="H13" i="2"/>
  <c r="H14" i="2"/>
  <c r="H15" i="2"/>
  <c r="H16" i="2"/>
  <c r="H17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8" i="2"/>
  <c r="H39" i="2"/>
  <c r="H41" i="2"/>
  <c r="H42" i="2"/>
  <c r="H43" i="2"/>
  <c r="H44" i="2"/>
  <c r="H45" i="2"/>
  <c r="H46" i="2"/>
  <c r="H47" i="2"/>
  <c r="H49" i="2"/>
  <c r="H50" i="2"/>
  <c r="H51" i="2"/>
  <c r="H53" i="2"/>
  <c r="H54" i="2"/>
  <c r="H55" i="2"/>
  <c r="H56" i="2"/>
  <c r="H57" i="2"/>
  <c r="H58" i="2"/>
  <c r="H60" i="2"/>
  <c r="H61" i="2"/>
  <c r="H62" i="2"/>
  <c r="H63" i="2"/>
  <c r="H65" i="2"/>
  <c r="H66" i="2"/>
  <c r="H68" i="2"/>
  <c r="H69" i="2"/>
  <c r="H71" i="2"/>
  <c r="H72" i="2"/>
  <c r="H73" i="2"/>
  <c r="H74" i="2"/>
  <c r="H76" i="2"/>
  <c r="H77" i="2"/>
  <c r="H80" i="2"/>
  <c r="H8" i="2"/>
  <c r="D81" i="14"/>
  <c r="C81" i="14"/>
  <c r="D113" i="14"/>
  <c r="C113" i="14"/>
  <c r="D109" i="14"/>
  <c r="C109" i="14"/>
  <c r="D40" i="2"/>
  <c r="D29" i="14" s="1"/>
  <c r="C40" i="2"/>
  <c r="C29" i="14" s="1"/>
  <c r="D67" i="2"/>
  <c r="D40" i="14" s="1"/>
  <c r="E67" i="2"/>
  <c r="E40" i="14" s="1"/>
  <c r="F67" i="2"/>
  <c r="F40" i="14" s="1"/>
  <c r="C67" i="2"/>
  <c r="C40" i="14" s="1"/>
  <c r="D64" i="2"/>
  <c r="D39" i="14" s="1"/>
  <c r="E64" i="2"/>
  <c r="E39" i="14" s="1"/>
  <c r="F64" i="2"/>
  <c r="F39" i="14" s="1"/>
  <c r="C64" i="2"/>
  <c r="C39" i="14"/>
  <c r="D52" i="2"/>
  <c r="D31" i="14" s="1"/>
  <c r="C52" i="2"/>
  <c r="C31" i="14" s="1"/>
  <c r="D48" i="2"/>
  <c r="D30" i="14" s="1"/>
  <c r="E48" i="2"/>
  <c r="E30" i="14" s="1"/>
  <c r="C48" i="2"/>
  <c r="C30" i="14" s="1"/>
  <c r="G80" i="2"/>
  <c r="D95" i="2"/>
  <c r="C95" i="2"/>
  <c r="G94" i="2"/>
  <c r="G93" i="2"/>
  <c r="G92" i="2"/>
  <c r="G91" i="2"/>
  <c r="G90" i="2"/>
  <c r="G61" i="2"/>
  <c r="E19" i="2"/>
  <c r="E28" i="14" s="1"/>
  <c r="F19" i="2"/>
  <c r="C9" i="2"/>
  <c r="C18" i="2" s="1"/>
  <c r="C19" i="2"/>
  <c r="C28" i="14" s="1"/>
  <c r="G24" i="19"/>
  <c r="K45" i="10"/>
  <c r="G42" i="19"/>
  <c r="G38" i="19"/>
  <c r="G37" i="19"/>
  <c r="G27" i="19"/>
  <c r="G26" i="19"/>
  <c r="G23" i="19"/>
  <c r="G22" i="19"/>
  <c r="G21" i="19"/>
  <c r="G20" i="19"/>
  <c r="G16" i="19"/>
  <c r="G15" i="19"/>
  <c r="G14" i="19"/>
  <c r="G13" i="19"/>
  <c r="G12" i="19"/>
  <c r="G11" i="19"/>
  <c r="G10" i="19"/>
  <c r="G77" i="2"/>
  <c r="G76" i="2"/>
  <c r="G74" i="2"/>
  <c r="G71" i="2"/>
  <c r="G69" i="2"/>
  <c r="G65" i="2"/>
  <c r="G63" i="2"/>
  <c r="G62" i="2"/>
  <c r="G60" i="2"/>
  <c r="G47" i="2"/>
  <c r="G46" i="2"/>
  <c r="G45" i="2"/>
  <c r="G43" i="2"/>
  <c r="G42" i="2"/>
  <c r="G41" i="2"/>
  <c r="G39" i="2"/>
  <c r="G38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7" i="2"/>
  <c r="G16" i="2"/>
  <c r="G15" i="2"/>
  <c r="G14" i="2"/>
  <c r="G13" i="2"/>
  <c r="G12" i="2"/>
  <c r="G11" i="2"/>
  <c r="G10" i="2"/>
  <c r="G8" i="2"/>
  <c r="M37" i="10" l="1"/>
  <c r="J37" i="10"/>
  <c r="G52" i="18"/>
  <c r="H52" i="18"/>
  <c r="D52" i="18"/>
  <c r="D69" i="14" s="1"/>
  <c r="N60" i="9"/>
  <c r="D28" i="14"/>
  <c r="F28" i="14"/>
  <c r="H28" i="14" s="1"/>
  <c r="D26" i="14"/>
  <c r="D27" i="14" s="1"/>
  <c r="E7" i="11" s="1"/>
  <c r="F26" i="14"/>
  <c r="F27" i="14" s="1"/>
  <c r="F43" i="19"/>
  <c r="F64" i="14" s="1"/>
  <c r="G78" i="14"/>
  <c r="F22" i="10"/>
  <c r="E123" i="14" s="1"/>
  <c r="H84" i="2"/>
  <c r="G110" i="14"/>
  <c r="C106" i="14"/>
  <c r="C107" i="14" s="1"/>
  <c r="C90" i="14"/>
  <c r="H86" i="2"/>
  <c r="F69" i="14"/>
  <c r="E106" i="14"/>
  <c r="E107" i="14" s="1"/>
  <c r="E90" i="14"/>
  <c r="G115" i="14"/>
  <c r="H36" i="19"/>
  <c r="G52" i="2"/>
  <c r="D106" i="14"/>
  <c r="D107" i="14" s="1"/>
  <c r="D90" i="14"/>
  <c r="H52" i="2"/>
  <c r="H83" i="2"/>
  <c r="G75" i="14"/>
  <c r="E32" i="14"/>
  <c r="G9" i="19"/>
  <c r="E63" i="14"/>
  <c r="H63" i="14" s="1"/>
  <c r="H40" i="19"/>
  <c r="H27" i="19"/>
  <c r="D43" i="19"/>
  <c r="D64" i="14" s="1"/>
  <c r="H67" i="14"/>
  <c r="G80" i="14"/>
  <c r="G31" i="14"/>
  <c r="H91" i="14"/>
  <c r="H75" i="14"/>
  <c r="G99" i="14"/>
  <c r="G9" i="20"/>
  <c r="H85" i="14"/>
  <c r="E81" i="14"/>
  <c r="H83" i="14"/>
  <c r="G83" i="14"/>
  <c r="G85" i="14"/>
  <c r="T48" i="9"/>
  <c r="G84" i="14"/>
  <c r="P48" i="9"/>
  <c r="AA20" i="9"/>
  <c r="AD9" i="9"/>
  <c r="AA9" i="9"/>
  <c r="H82" i="14"/>
  <c r="G82" i="14"/>
  <c r="F81" i="14"/>
  <c r="H84" i="14"/>
  <c r="E113" i="14"/>
  <c r="G116" i="14"/>
  <c r="N61" i="10"/>
  <c r="L14" i="10"/>
  <c r="N23" i="10"/>
  <c r="G7" i="3"/>
  <c r="H79" i="14"/>
  <c r="G28" i="18"/>
  <c r="H36" i="18"/>
  <c r="H8" i="18"/>
  <c r="H60" i="18"/>
  <c r="G8" i="18"/>
  <c r="G58" i="18"/>
  <c r="E66" i="14"/>
  <c r="G60" i="18"/>
  <c r="H28" i="18"/>
  <c r="H62" i="14"/>
  <c r="G19" i="19"/>
  <c r="H19" i="19"/>
  <c r="C43" i="19"/>
  <c r="C64" i="14" s="1"/>
  <c r="E43" i="19"/>
  <c r="H9" i="19"/>
  <c r="G36" i="19"/>
  <c r="H85" i="2"/>
  <c r="H19" i="2"/>
  <c r="H116" i="14"/>
  <c r="H115" i="14"/>
  <c r="H56" i="14"/>
  <c r="E109" i="14"/>
  <c r="G112" i="14"/>
  <c r="F113" i="14"/>
  <c r="H94" i="14"/>
  <c r="H99" i="14"/>
  <c r="H95" i="2"/>
  <c r="G83" i="2"/>
  <c r="H9" i="2"/>
  <c r="E78" i="2"/>
  <c r="G67" i="2"/>
  <c r="H87" i="2"/>
  <c r="D78" i="2"/>
  <c r="C78" i="2"/>
  <c r="G64" i="2"/>
  <c r="G85" i="2"/>
  <c r="H64" i="2"/>
  <c r="H40" i="2"/>
  <c r="H67" i="2"/>
  <c r="F79" i="2"/>
  <c r="H25" i="14"/>
  <c r="G95" i="2"/>
  <c r="F78" i="2"/>
  <c r="H48" i="2"/>
  <c r="G87" i="2"/>
  <c r="G40" i="2"/>
  <c r="E79" i="2"/>
  <c r="C59" i="2"/>
  <c r="C82" i="2" s="1"/>
  <c r="C88" i="2" s="1"/>
  <c r="C33" i="14" s="1"/>
  <c r="D8" i="11" s="1"/>
  <c r="G19" i="2"/>
  <c r="D79" i="2"/>
  <c r="G9" i="2"/>
  <c r="G121" i="14"/>
  <c r="E118" i="14"/>
  <c r="N10" i="10"/>
  <c r="L24" i="10"/>
  <c r="N14" i="10"/>
  <c r="L10" i="10"/>
  <c r="H80" i="14"/>
  <c r="G55" i="14"/>
  <c r="H40" i="14"/>
  <c r="H48" i="14"/>
  <c r="D58" i="14"/>
  <c r="G77" i="14"/>
  <c r="E74" i="14"/>
  <c r="F17" i="11" s="1"/>
  <c r="G29" i="14"/>
  <c r="H78" i="14"/>
  <c r="G61" i="14"/>
  <c r="G62" i="14"/>
  <c r="G76" i="14"/>
  <c r="G114" i="14"/>
  <c r="H111" i="14"/>
  <c r="G35" i="14"/>
  <c r="H55" i="14"/>
  <c r="G53" i="14"/>
  <c r="G56" i="14"/>
  <c r="G94" i="14"/>
  <c r="H31" i="14"/>
  <c r="H76" i="14"/>
  <c r="C58" i="14"/>
  <c r="H77" i="14"/>
  <c r="G25" i="14"/>
  <c r="G91" i="14"/>
  <c r="H103" i="14"/>
  <c r="G111" i="14"/>
  <c r="F109" i="14"/>
  <c r="H114" i="14"/>
  <c r="H36" i="14"/>
  <c r="H38" i="14"/>
  <c r="E58" i="14"/>
  <c r="H119" i="14"/>
  <c r="H112" i="14"/>
  <c r="F118" i="14"/>
  <c r="H61" i="14"/>
  <c r="F49" i="14"/>
  <c r="G40" i="14"/>
  <c r="C49" i="14"/>
  <c r="H54" i="14"/>
  <c r="E122" i="14"/>
  <c r="G122" i="14" s="1"/>
  <c r="G120" i="14"/>
  <c r="G119" i="14"/>
  <c r="D49" i="14"/>
  <c r="H39" i="14"/>
  <c r="H29" i="14"/>
  <c r="G48" i="14"/>
  <c r="G39" i="14"/>
  <c r="C118" i="14"/>
  <c r="H120" i="14"/>
  <c r="H110" i="14"/>
  <c r="H35" i="14"/>
  <c r="G36" i="14"/>
  <c r="G37" i="14"/>
  <c r="G38" i="14"/>
  <c r="G47" i="14"/>
  <c r="G57" i="14"/>
  <c r="H121" i="14"/>
  <c r="G30" i="14"/>
  <c r="E49" i="14"/>
  <c r="H30" i="14"/>
  <c r="F58" i="14"/>
  <c r="G36" i="18"/>
  <c r="F74" i="14"/>
  <c r="G17" i="11" s="1"/>
  <c r="F18" i="2"/>
  <c r="F124" i="14"/>
  <c r="L23" i="10"/>
  <c r="F126" i="14"/>
  <c r="L25" i="10"/>
  <c r="C66" i="14"/>
  <c r="D66" i="14"/>
  <c r="C26" i="14"/>
  <c r="C79" i="2"/>
  <c r="D18" i="2"/>
  <c r="D59" i="2" s="1"/>
  <c r="G48" i="2"/>
  <c r="H57" i="14"/>
  <c r="H53" i="14"/>
  <c r="H47" i="14"/>
  <c r="H37" i="14"/>
  <c r="C34" i="18"/>
  <c r="C68" i="14" s="1"/>
  <c r="C74" i="14"/>
  <c r="D74" i="14"/>
  <c r="E17" i="11" s="1"/>
  <c r="E18" i="2"/>
  <c r="E59" i="2" s="1"/>
  <c r="G103" i="14"/>
  <c r="N25" i="10"/>
  <c r="C18" i="10"/>
  <c r="C122" i="14"/>
  <c r="I18" i="10"/>
  <c r="I22" i="10" s="1"/>
  <c r="D123" i="14" s="1"/>
  <c r="G54" i="14"/>
  <c r="F125" i="14"/>
  <c r="N24" i="10"/>
  <c r="AD20" i="9"/>
  <c r="D50" i="14" l="1"/>
  <c r="D32" i="14"/>
  <c r="D41" i="14" s="1"/>
  <c r="D46" i="14" s="1"/>
  <c r="D87" i="14" s="1"/>
  <c r="F32" i="14"/>
  <c r="G63" i="14"/>
  <c r="H107" i="14"/>
  <c r="G107" i="14"/>
  <c r="G106" i="14"/>
  <c r="H106" i="14"/>
  <c r="G109" i="14"/>
  <c r="H109" i="14"/>
  <c r="H113" i="14"/>
  <c r="H69" i="14"/>
  <c r="G81" i="14"/>
  <c r="H81" i="14"/>
  <c r="G113" i="14"/>
  <c r="C123" i="14"/>
  <c r="D68" i="14"/>
  <c r="D65" i="18"/>
  <c r="D68" i="18" s="1"/>
  <c r="G21" i="18"/>
  <c r="G69" i="14"/>
  <c r="H21" i="18"/>
  <c r="H18" i="18"/>
  <c r="F34" i="18"/>
  <c r="F65" i="18" s="1"/>
  <c r="H43" i="19"/>
  <c r="E64" i="14"/>
  <c r="H64" i="14" s="1"/>
  <c r="G43" i="19"/>
  <c r="G79" i="2"/>
  <c r="H78" i="2"/>
  <c r="C70" i="2"/>
  <c r="C75" i="2" s="1"/>
  <c r="C17" i="19" s="1"/>
  <c r="H122" i="14"/>
  <c r="D13" i="11"/>
  <c r="G28" i="14"/>
  <c r="G78" i="2"/>
  <c r="C34" i="14"/>
  <c r="E50" i="14"/>
  <c r="H79" i="2"/>
  <c r="H118" i="14"/>
  <c r="F18" i="11"/>
  <c r="G118" i="14"/>
  <c r="G90" i="14"/>
  <c r="H90" i="14"/>
  <c r="D71" i="14"/>
  <c r="C71" i="14"/>
  <c r="D17" i="11"/>
  <c r="D18" i="11"/>
  <c r="Q49" i="9"/>
  <c r="M49" i="9"/>
  <c r="U49" i="9"/>
  <c r="Y49" i="9"/>
  <c r="G26" i="14"/>
  <c r="F50" i="14"/>
  <c r="G7" i="11"/>
  <c r="H26" i="14"/>
  <c r="G125" i="14"/>
  <c r="H125" i="14"/>
  <c r="N18" i="10"/>
  <c r="L18" i="10"/>
  <c r="E82" i="2"/>
  <c r="E70" i="2"/>
  <c r="E75" i="2" s="1"/>
  <c r="E17" i="19" s="1"/>
  <c r="E18" i="11"/>
  <c r="D70" i="2"/>
  <c r="D75" i="2" s="1"/>
  <c r="D17" i="19" s="1"/>
  <c r="D82" i="2"/>
  <c r="D88" i="2" s="1"/>
  <c r="C27" i="14"/>
  <c r="C50" i="14"/>
  <c r="F66" i="14"/>
  <c r="Z49" i="9"/>
  <c r="N49" i="9"/>
  <c r="V49" i="9"/>
  <c r="R49" i="9"/>
  <c r="G126" i="14"/>
  <c r="H126" i="14"/>
  <c r="G124" i="14"/>
  <c r="H124" i="14"/>
  <c r="F59" i="2"/>
  <c r="G18" i="2"/>
  <c r="H18" i="2"/>
  <c r="G18" i="11"/>
  <c r="G74" i="14"/>
  <c r="H74" i="14"/>
  <c r="G58" i="14"/>
  <c r="H58" i="14"/>
  <c r="G49" i="14"/>
  <c r="H49" i="14"/>
  <c r="E33" i="14" l="1"/>
  <c r="F13" i="11" s="1"/>
  <c r="E88" i="2"/>
  <c r="G64" i="14"/>
  <c r="AC49" i="9"/>
  <c r="AD49" i="9"/>
  <c r="D33" i="14"/>
  <c r="E8" i="11" s="1"/>
  <c r="F33" i="14"/>
  <c r="D89" i="14"/>
  <c r="F8" i="11"/>
  <c r="E10" i="11"/>
  <c r="E9" i="11"/>
  <c r="E11" i="11"/>
  <c r="D72" i="14"/>
  <c r="E34" i="18"/>
  <c r="G18" i="18"/>
  <c r="F68" i="14"/>
  <c r="D88" i="14"/>
  <c r="F123" i="14"/>
  <c r="L22" i="10"/>
  <c r="N22" i="10"/>
  <c r="H27" i="14"/>
  <c r="G27" i="14"/>
  <c r="F82" i="2"/>
  <c r="G59" i="2"/>
  <c r="H59" i="2"/>
  <c r="F70" i="2"/>
  <c r="D7" i="11"/>
  <c r="C32" i="14"/>
  <c r="C41" i="14" s="1"/>
  <c r="C46" i="14" s="1"/>
  <c r="E34" i="14"/>
  <c r="G50" i="14"/>
  <c r="H50" i="14"/>
  <c r="E41" i="14"/>
  <c r="E46" i="14" s="1"/>
  <c r="E65" i="18" l="1"/>
  <c r="G34" i="18"/>
  <c r="H34" i="18"/>
  <c r="E13" i="11"/>
  <c r="D34" i="14"/>
  <c r="F68" i="18"/>
  <c r="F71" i="14"/>
  <c r="E89" i="14"/>
  <c r="E87" i="14"/>
  <c r="D10" i="11"/>
  <c r="C89" i="14"/>
  <c r="F11" i="11"/>
  <c r="F10" i="11"/>
  <c r="F9" i="11"/>
  <c r="E68" i="14"/>
  <c r="C87" i="14"/>
  <c r="C88" i="14"/>
  <c r="D9" i="11"/>
  <c r="D11" i="11"/>
  <c r="G70" i="14"/>
  <c r="H70" i="14"/>
  <c r="F88" i="2"/>
  <c r="G82" i="2"/>
  <c r="H82" i="2"/>
  <c r="E88" i="14"/>
  <c r="G70" i="2"/>
  <c r="F75" i="2"/>
  <c r="H70" i="2"/>
  <c r="F41" i="14"/>
  <c r="G32" i="14"/>
  <c r="H32" i="14"/>
  <c r="G123" i="14"/>
  <c r="H123" i="14"/>
  <c r="H65" i="18" l="1"/>
  <c r="G65" i="18"/>
  <c r="E68" i="18"/>
  <c r="E71" i="14"/>
  <c r="H71" i="14" s="1"/>
  <c r="F72" i="14"/>
  <c r="H68" i="14"/>
  <c r="H66" i="14"/>
  <c r="G66" i="14"/>
  <c r="G68" i="14"/>
  <c r="F17" i="19"/>
  <c r="H75" i="2"/>
  <c r="G75" i="2"/>
  <c r="G41" i="14"/>
  <c r="H41" i="14"/>
  <c r="F46" i="14"/>
  <c r="F87" i="14" s="1"/>
  <c r="H88" i="2"/>
  <c r="G88" i="2"/>
  <c r="H68" i="18" l="1"/>
  <c r="G68" i="18"/>
  <c r="G71" i="14"/>
  <c r="E72" i="14"/>
  <c r="G72" i="14" s="1"/>
  <c r="F89" i="14"/>
  <c r="G8" i="11"/>
  <c r="G13" i="11"/>
  <c r="G10" i="11"/>
  <c r="G9" i="11"/>
  <c r="G11" i="11"/>
  <c r="F34" i="14"/>
  <c r="G33" i="14"/>
  <c r="H33" i="14"/>
  <c r="F88" i="14"/>
  <c r="H46" i="14"/>
  <c r="G46" i="14"/>
  <c r="H72" i="14" l="1"/>
  <c r="H87" i="14"/>
  <c r="G87" i="14"/>
  <c r="H89" i="14"/>
  <c r="G89" i="14"/>
  <c r="H88" i="14"/>
  <c r="G88" i="14"/>
  <c r="G34" i="14"/>
  <c r="H34" i="14"/>
  <c r="C65" i="18"/>
  <c r="C68" i="18" s="1"/>
  <c r="C72" i="14" s="1"/>
</calcChain>
</file>

<file path=xl/sharedStrings.xml><?xml version="1.0" encoding="utf-8"?>
<sst xmlns="http://schemas.openxmlformats.org/spreadsheetml/2006/main" count="1147" uniqueCount="619">
  <si>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</si>
  <si>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</si>
  <si>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</si>
  <si>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</si>
  <si>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</si>
  <si>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</si>
  <si>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</si>
  <si>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</si>
  <si>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</si>
  <si>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</si>
  <si>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</si>
  <si>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</si>
  <si>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</si>
  <si>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</si>
  <si>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</si>
  <si>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</si>
  <si>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</si>
  <si>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</si>
  <si>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</si>
  <si>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</si>
  <si>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</si>
  <si>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</si>
  <si>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</si>
  <si>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</si>
  <si>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</si>
  <si>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</si>
  <si>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</si>
  <si>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</si>
  <si>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</si>
  <si>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</si>
  <si>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</si>
  <si>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</si>
  <si>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</si>
  <si>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</si>
  <si>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</si>
  <si>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</si>
  <si>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</si>
  <si>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</si>
  <si>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</si>
  <si>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</si>
  <si>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</si>
  <si>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</si>
  <si>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</si>
  <si>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</si>
  <si>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</si>
  <si>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</si>
  <si>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</si>
  <si>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</si>
  <si>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</si>
  <si>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</si>
  <si>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</si>
  <si>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</si>
  <si>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</si>
  <si>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</si>
  <si>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</si>
  <si>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</si>
  <si>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</si>
  <si>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</si>
  <si>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</si>
  <si>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</si>
  <si>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</si>
  <si>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</si>
  <si>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</si>
  <si>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</si>
  <si>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</si>
  <si>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</si>
  <si>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</si>
  <si>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</si>
  <si>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</si>
  <si>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</si>
  <si>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</si>
  <si>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</si>
  <si>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</si>
  <si>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</si>
  <si>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</si>
  <si>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</si>
  <si>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</si>
  <si>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</si>
  <si>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</si>
  <si>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</si>
  <si>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</si>
  <si>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</si>
  <si>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</si>
  <si>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</si>
  <si>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</si>
  <si>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</si>
  <si>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</si>
  <si>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</si>
  <si>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</si>
  <si>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</si>
  <si>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</si>
  <si>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</si>
  <si>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</si>
  <si>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</si>
  <si>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</si>
  <si>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</si>
  <si>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</si>
  <si>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</si>
  <si>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</si>
  <si>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</si>
  <si>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</si>
  <si>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</si>
  <si>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</si>
  <si>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</si>
  <si>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</si>
  <si>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</si>
  <si>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</si>
  <si>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</si>
  <si>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</si>
  <si>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</si>
  <si>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</si>
  <si>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</si>
  <si>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</si>
  <si>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</si>
  <si>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</si>
  <si>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</si>
  <si>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</si>
  <si>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</si>
  <si>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</si>
  <si>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</si>
  <si>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</si>
  <si>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</si>
  <si>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</si>
  <si>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</si>
  <si>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</si>
  <si>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</si>
  <si>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</si>
  <si>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</si>
  <si>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</si>
  <si>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</si>
  <si>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</si>
  <si>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</si>
  <si>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</si>
  <si>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</si>
  <si>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</si>
  <si>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</si>
  <si>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</si>
  <si>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</si>
  <si>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</si>
  <si>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</si>
  <si>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</si>
  <si>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</si>
  <si>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</si>
  <si>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</si>
  <si>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</si>
  <si>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</si>
  <si>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</si>
  <si>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</si>
  <si>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</si>
  <si>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 xml:space="preserve">          </t>
  </si>
  <si>
    <t>Коди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</si>
  <si>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</si>
  <si>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</si>
  <si>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</si>
  <si>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</si>
  <si>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</si>
  <si>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</si>
  <si>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</si>
  <si>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</si>
  <si>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</si>
  <si>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</si>
  <si>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</si>
  <si>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</si>
  <si>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</si>
  <si>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</si>
  <si>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</si>
  <si>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</si>
  <si>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</si>
  <si>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</si>
  <si>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</si>
  <si>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</si>
  <si>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</si>
  <si>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</si>
  <si>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</si>
  <si>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</si>
  <si>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</si>
  <si>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</si>
  <si>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</si>
  <si>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</si>
  <si>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</si>
  <si>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</si>
  <si>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</si>
  <si>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</si>
  <si>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</si>
  <si>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</si>
  <si>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</si>
  <si>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</si>
  <si>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</si>
  <si>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</si>
  <si>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</si>
  <si>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</si>
  <si>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</si>
  <si>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</si>
  <si>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</si>
  <si>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</si>
  <si>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</si>
  <si>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</si>
  <si>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</si>
  <si>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</si>
  <si>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</si>
  <si>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</si>
  <si>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</si>
  <si>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</si>
  <si>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</si>
  <si>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</si>
  <si>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</si>
  <si>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</si>
  <si>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</si>
  <si>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</si>
  <si>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</si>
  <si>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</si>
  <si>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</si>
  <si>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</si>
  <si>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</si>
  <si>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</si>
  <si>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</si>
  <si>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</si>
  <si>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</si>
  <si>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</si>
  <si>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</si>
  <si>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</si>
  <si>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</si>
  <si>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</si>
  <si>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</si>
  <si>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</si>
  <si>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</si>
  <si>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</si>
  <si>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</si>
  <si>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</si>
  <si>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</si>
  <si>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</si>
  <si>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</si>
  <si>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</si>
  <si>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</si>
  <si>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</si>
  <si>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</si>
  <si>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</si>
  <si>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</si>
  <si>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</si>
  <si>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</si>
  <si>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</si>
  <si>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</si>
  <si>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</si>
  <si>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</si>
  <si>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</si>
  <si>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</si>
  <si>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</si>
  <si>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</si>
  <si>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</si>
  <si>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</si>
  <si>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</si>
  <si>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</si>
  <si>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</si>
  <si>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</si>
  <si>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</si>
  <si>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</si>
  <si>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</si>
  <si>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</si>
  <si>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</si>
  <si>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</si>
  <si>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</si>
  <si>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</si>
  <si>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</si>
  <si>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</si>
  <si>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</si>
  <si>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</si>
  <si>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</si>
  <si>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</si>
  <si>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</si>
  <si>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</si>
  <si>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</si>
  <si>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</si>
  <si>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</si>
  <si>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</si>
  <si>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</si>
  <si>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</si>
  <si>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</si>
  <si>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</si>
  <si>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</si>
  <si>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</si>
  <si>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</si>
  <si>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</si>
  <si>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</si>
  <si>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</si>
  <si>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</si>
  <si>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</si>
  <si>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</si>
  <si>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</si>
  <si>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</si>
  <si>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</si>
  <si>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</si>
  <si>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</si>
  <si>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</si>
  <si>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</si>
  <si>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</si>
  <si>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</si>
  <si>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</si>
  <si>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</si>
  <si>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</si>
  <si>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</si>
  <si>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</si>
  <si>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</si>
  <si>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</si>
  <si>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</si>
  <si>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</si>
  <si>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</si>
  <si>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</si>
  <si>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</si>
  <si>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</si>
  <si>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</si>
  <si>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</si>
  <si>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</si>
  <si>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</si>
  <si>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</si>
  <si>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</si>
  <si>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</si>
  <si>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</si>
  <si>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</si>
  <si>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</si>
  <si>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</si>
  <si>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</si>
  <si>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</si>
  <si>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</si>
  <si>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</si>
  <si>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</si>
  <si>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</si>
  <si>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</si>
  <si>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</si>
  <si>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</si>
  <si>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</si>
  <si>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</si>
  <si>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</si>
  <si>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</si>
  <si>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</si>
  <si>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</si>
  <si>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</si>
  <si>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</si>
  <si>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</si>
  <si>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</si>
  <si>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</si>
  <si>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</si>
  <si>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(тис.грн.)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</si>
  <si>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</si>
  <si>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</si>
  <si>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</si>
  <si>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</si>
  <si>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</si>
  <si>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</si>
  <si>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</si>
  <si>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</si>
  <si>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</si>
  <si>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</si>
  <si>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</si>
  <si>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</si>
  <si>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</si>
  <si>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</si>
  <si>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</si>
  <si>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</si>
  <si>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</si>
  <si>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</si>
  <si>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</si>
  <si>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</si>
  <si>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</si>
  <si>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</si>
  <si>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</si>
  <si>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</si>
  <si>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</si>
  <si>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</si>
  <si>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</si>
  <si>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</si>
  <si>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</si>
  <si>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</si>
  <si>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</si>
  <si>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</si>
  <si>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</si>
  <si>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</si>
  <si>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</si>
  <si>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Директор КП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</si>
  <si>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</si>
  <si>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</si>
  <si>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</si>
  <si>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</si>
  <si>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</si>
  <si>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</si>
  <si>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</si>
  <si>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</si>
  <si>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</si>
  <si>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</si>
  <si>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Надходженнґ від отримання субсидій, дотацій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</si>
  <si>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</si>
  <si>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</si>
  <si>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</si>
  <si>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</si>
  <si>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</si>
  <si>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</si>
  <si>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</si>
  <si>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</si>
  <si>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</si>
  <si>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</si>
  <si>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</si>
  <si>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</si>
  <si>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</si>
  <si>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</si>
  <si>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</si>
  <si>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>________________________________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</si>
  <si>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</si>
  <si>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</si>
  <si>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</si>
  <si>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</si>
  <si>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</si>
  <si>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</si>
  <si>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</si>
  <si>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</si>
  <si>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</si>
  <si>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</si>
  <si>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</si>
  <si>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</si>
  <si>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</si>
  <si>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</si>
  <si>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</si>
  <si>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</si>
  <si>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Надходження грошових коштів від операційної діяльності</t>
  </si>
  <si>
    <t>Цільове фінансуванн, усього, у тому числі: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</si>
  <si>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</si>
  <si>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</si>
  <si>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</si>
  <si>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</si>
  <si>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</si>
  <si>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</si>
  <si>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</si>
  <si>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</si>
  <si>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</si>
  <si>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</si>
  <si>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</si>
  <si>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</si>
  <si>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</si>
  <si>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</si>
  <si>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</si>
  <si>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</si>
  <si>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</si>
  <si>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</si>
  <si>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</si>
  <si>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</si>
  <si>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</si>
  <si>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</si>
  <si>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</si>
  <si>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</si>
  <si>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</si>
  <si>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</si>
  <si>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</si>
  <si>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</si>
  <si>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</si>
  <si>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</si>
  <si>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</si>
  <si>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придбання (виготовлення) основних засобів,  усього, у тому числі:</t>
  </si>
  <si>
    <t>тис. грн</t>
  </si>
  <si>
    <t>Одиниця виміру</t>
  </si>
  <si>
    <t>за 2019 рік</t>
  </si>
  <si>
    <t xml:space="preserve">минулий 2018 рік </t>
  </si>
  <si>
    <t xml:space="preserve">поточний 2019 рік </t>
  </si>
  <si>
    <t>Звітний 2019 рік</t>
  </si>
  <si>
    <t xml:space="preserve">минулий 
2018 рік </t>
  </si>
  <si>
    <t xml:space="preserve">поточний 
2019 рік </t>
  </si>
  <si>
    <t>Факт минулого 2018 року</t>
  </si>
  <si>
    <t>План звітного 2019 роук</t>
  </si>
  <si>
    <t>Факт звітного 2019 року</t>
  </si>
  <si>
    <t>План звітного 2019 року</t>
  </si>
  <si>
    <t xml:space="preserve">минулий
 2018 рік </t>
  </si>
  <si>
    <t>відхилення,
(%)</t>
  </si>
  <si>
    <t>минулий 2018 рік</t>
  </si>
  <si>
    <t>поточний 2019 рік</t>
  </si>
  <si>
    <r>
      <t xml:space="preserve">до звіту про виконання показників фінансового плану за 2019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</si>
  <si>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 xml:space="preserve">Факт
минулого 2018 року
</t>
  </si>
  <si>
    <t>План
звітного 2019 року</t>
  </si>
  <si>
    <t>Факт
звітного 2019 року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</si>
  <si>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</si>
  <si>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</si>
  <si>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Заборгованість станом на 01.01.2019 року</t>
  </si>
  <si>
    <t>Отримано залучених коштів за звітний 2019 рік</t>
  </si>
  <si>
    <t>Повернено залучених коштів за звітний 2019 рік</t>
  </si>
  <si>
    <t>Заборгованість за кредитами станом на 01.01.2019 року</t>
  </si>
  <si>
    <t>Заборгованість станом на 01.01.2020 року</t>
  </si>
  <si>
    <t xml:space="preserve">факт 
минулого 2018 року
</t>
  </si>
  <si>
    <t>план
звітного 2019 року</t>
  </si>
  <si>
    <t>факт
звітного 2019 року</t>
  </si>
  <si>
    <t>факт
минулого 2018 року</t>
  </si>
  <si>
    <t>7. Джерела капітальних інвестицій у 2019 році</t>
  </si>
  <si>
    <t xml:space="preserve">минулий 
2019 рік </t>
  </si>
  <si>
    <t>ПРО ВИКОНАННЯ ПОКАЗНИКІВ ФІНАНСОВОГО ПЛАНУ МКП "Медичний стоматологічний центр"</t>
  </si>
  <si>
    <t>МКП "Медичний стоматологічний центр"</t>
  </si>
  <si>
    <t>комунальне підприємство</t>
  </si>
  <si>
    <t>Вінницька область м. Вінниця</t>
  </si>
  <si>
    <t>Охорона здоров'я</t>
  </si>
  <si>
    <t>Вінницька міська рада</t>
  </si>
  <si>
    <t>Стоматологічна практика</t>
  </si>
  <si>
    <t>комунальна</t>
  </si>
  <si>
    <t>21021 м. Вінниця вулиця Келецька, 68</t>
  </si>
  <si>
    <t>51-32-79</t>
  </si>
  <si>
    <t>Онуфрієва Лариса Михайлівна</t>
  </si>
  <si>
    <t>v</t>
  </si>
  <si>
    <t>05484422</t>
  </si>
  <si>
    <t>86.23</t>
  </si>
  <si>
    <t>водопостачання та водовідведення</t>
  </si>
  <si>
    <t>вивіз ТВП</t>
  </si>
  <si>
    <t>витрати на обов'язкове страхування</t>
  </si>
  <si>
    <t>послуги баклабораторії</t>
  </si>
  <si>
    <t>нанесення металозахисного покриття</t>
  </si>
  <si>
    <t>послуги прання</t>
  </si>
  <si>
    <t>витрати на охорону праці та техніку безпеки</t>
  </si>
  <si>
    <t>послуги з навчання ЦЗ та БЖД</t>
  </si>
  <si>
    <t>витрати на придбання господврчих та канцелярських товарів</t>
  </si>
  <si>
    <t>відшкодування комунальних послуг</t>
  </si>
  <si>
    <t>відшкодування ПФУ пільгової пенсії</t>
  </si>
  <si>
    <t xml:space="preserve">проходження медогляду </t>
  </si>
  <si>
    <t>теплопостачання</t>
  </si>
  <si>
    <t>електропостачання</t>
  </si>
  <si>
    <t>послуги архіву</t>
  </si>
  <si>
    <t>послуги з охорони</t>
  </si>
  <si>
    <t>послуги по дератизації</t>
  </si>
  <si>
    <t>підписка періодичних видань</t>
  </si>
  <si>
    <t>витрати на придбання господарчих та канцелярських товарів</t>
  </si>
  <si>
    <t>відшкодування з бюджету за пільгове зубопротезування</t>
  </si>
  <si>
    <t>інші податки, збори та платежі  (профспілковий збір)</t>
  </si>
  <si>
    <t>відшкодування з бюджету за пльгове зубопротезування</t>
  </si>
  <si>
    <t>інші платежі (профспілковий)</t>
  </si>
  <si>
    <t>85</t>
  </si>
  <si>
    <t>98</t>
  </si>
  <si>
    <t>170</t>
  </si>
  <si>
    <t>12</t>
  </si>
  <si>
    <t>6</t>
  </si>
  <si>
    <t>Всі види стоматологічної допомоги</t>
  </si>
  <si>
    <t>Освітянські послуги (проходження інтернатури лікарями-інтернами</t>
  </si>
  <si>
    <t>Робота зуботехнічної лабораторії на замовлення приватних кабінетів</t>
  </si>
  <si>
    <r>
      <t xml:space="preserve">Інші фінансові доходи </t>
    </r>
    <r>
      <rPr>
        <sz val="16"/>
        <rFont val="Times New Roman"/>
        <family val="1"/>
        <charset val="204"/>
      </rPr>
      <t>(%депозит, генеральний договір)</t>
    </r>
  </si>
  <si>
    <t>обслуговування рентгенкабінету</t>
  </si>
  <si>
    <t>податки та обовплптнежі</t>
  </si>
  <si>
    <t>переплата до бюджету</t>
  </si>
  <si>
    <t>утримання по вимозі</t>
  </si>
  <si>
    <t>розрахунки з постачальниками (цільове фінансування)</t>
  </si>
  <si>
    <t>відшкодування з Фонду соціального страхування</t>
  </si>
  <si>
    <t>13</t>
  </si>
  <si>
    <t>27</t>
  </si>
  <si>
    <t>16,8</t>
  </si>
  <si>
    <t>14,8</t>
  </si>
  <si>
    <t>14,9</t>
  </si>
  <si>
    <t xml:space="preserve">блок живлення до мікромотору </t>
  </si>
  <si>
    <t>0,3</t>
  </si>
  <si>
    <t>відеокамера</t>
  </si>
  <si>
    <t>1,6</t>
  </si>
  <si>
    <t>відеореєстратор</t>
  </si>
  <si>
    <t>водонагрівач (4шт)</t>
  </si>
  <si>
    <t>ємність 200л (2шт)</t>
  </si>
  <si>
    <t>полиця настінна</t>
  </si>
  <si>
    <t>принтер</t>
  </si>
  <si>
    <t>сопло карбідне (5шт)</t>
  </si>
  <si>
    <t>стіл лабораторний (2шт)</t>
  </si>
  <si>
    <t>стілець (16шт)</t>
  </si>
  <si>
    <t>тумба</t>
  </si>
  <si>
    <t>шафа</t>
  </si>
  <si>
    <t>комутатор</t>
  </si>
  <si>
    <t>поштові послуги</t>
  </si>
  <si>
    <t>послуги з утилізації</t>
  </si>
  <si>
    <t>виготовлення технічної документації, адмін збір</t>
  </si>
  <si>
    <t>288-40</t>
  </si>
  <si>
    <t>482-250</t>
  </si>
  <si>
    <t>250+40</t>
  </si>
  <si>
    <t xml:space="preserve">відшкодування комунальних послуг </t>
  </si>
  <si>
    <t>8</t>
  </si>
  <si>
    <t>адміністративний збір за держреєстрацію</t>
  </si>
  <si>
    <t>нестачі, втрати  від псуванняцінностей</t>
  </si>
  <si>
    <t>податки та обов'язкові платежі</t>
  </si>
  <si>
    <t>реалізована продукція (брухт,шприці, фіксаж)</t>
  </si>
  <si>
    <t>інші операційні витрати (розшифрувати)</t>
  </si>
  <si>
    <t>Л.М.Онуфрієва</t>
  </si>
  <si>
    <t>Л.М. Онуфрієва</t>
  </si>
  <si>
    <t>Л. М. Онуфрієва</t>
  </si>
  <si>
    <t>Т.в.о. медичного директора КП</t>
  </si>
  <si>
    <r>
      <t>послуги банку</t>
    </r>
    <r>
      <rPr>
        <i/>
        <sz val="12"/>
        <rFont val="Times New Roman"/>
        <family val="1"/>
        <charset val="204"/>
      </rPr>
      <t xml:space="preserve"> (посттермінал, інкасація, касове обслуговування)</t>
    </r>
  </si>
  <si>
    <r>
      <t xml:space="preserve">надходження від здачі вторинної сировини </t>
    </r>
    <r>
      <rPr>
        <i/>
        <sz val="12"/>
        <rFont val="Times New Roman"/>
        <family val="1"/>
        <charset val="204"/>
      </rPr>
      <t>(брухт, фіксаж, проявник)</t>
    </r>
  </si>
  <si>
    <t>відшкодування  з бюджету  департаментом соціальної політики ВМР (ЧАЕС)</t>
  </si>
  <si>
    <t>відшкодування  з бюджету департаментом соціальної політики ВМР (АТО)</t>
  </si>
  <si>
    <r>
      <t xml:space="preserve">оплата авансів </t>
    </r>
    <r>
      <rPr>
        <i/>
        <sz val="12"/>
        <rFont val="Times New Roman"/>
        <family val="1"/>
        <charset val="204"/>
      </rPr>
      <t>(підписка періодичних видань, страхування, пргрограмне забезпечення)</t>
    </r>
  </si>
  <si>
    <r>
      <t xml:space="preserve">відшкодування ПФУ  </t>
    </r>
    <r>
      <rPr>
        <i/>
        <sz val="12"/>
        <rFont val="Times New Roman"/>
        <family val="1"/>
        <charset val="204"/>
      </rPr>
      <t>(пільгова пенсія)</t>
    </r>
  </si>
  <si>
    <t>сума попередньої оплати й авансових платежів, яку було повернуто покупцям</t>
  </si>
  <si>
    <r>
      <t xml:space="preserve">послуги банку </t>
    </r>
    <r>
      <rPr>
        <i/>
        <sz val="12"/>
        <rFont val="Times New Roman"/>
        <family val="1"/>
        <charset val="204"/>
      </rPr>
      <t>(касове обслуговування)</t>
    </r>
  </si>
  <si>
    <t>відшкодування  з бюджету департаментом соціальної політики ВМР (ЧАЕС)</t>
  </si>
  <si>
    <r>
      <t xml:space="preserve">Інші надходження </t>
    </r>
    <r>
      <rPr>
        <i/>
        <sz val="16"/>
        <rFont val="Times New Roman"/>
        <family val="1"/>
        <charset val="204"/>
      </rPr>
      <t xml:space="preserve">(генеральний договір, % по депозиту) </t>
    </r>
  </si>
  <si>
    <t>придбання (виготовлення) основних засобів, усього, у т.ч.:</t>
  </si>
  <si>
    <t>дентальний рентген апарат</t>
  </si>
  <si>
    <t>цифровий датчик для дентальних знімків</t>
  </si>
  <si>
    <t>стоматологічна установка (2шт)</t>
  </si>
  <si>
    <t>системний блок</t>
  </si>
  <si>
    <t>апарат для фізіотерапії</t>
  </si>
  <si>
    <t>придбання (виготовлення) інших необоротних матеріальних активів, усього</t>
  </si>
  <si>
    <t>наконечник зуботехнічний (4шт)</t>
  </si>
  <si>
    <t>мікромотор (3шт)</t>
  </si>
  <si>
    <t>блок живлення до мікромотору (3шт)</t>
  </si>
  <si>
    <t>мікромотор Мікро (4шт)</t>
  </si>
  <si>
    <t>мікромотор пневмо (11шт)</t>
  </si>
  <si>
    <t>мікромотор  (6шт)</t>
  </si>
  <si>
    <t>водонагрівач</t>
  </si>
  <si>
    <t>контейнер для сміття (2шт)</t>
  </si>
  <si>
    <t>микромотор пневматический (15шт)</t>
  </si>
  <si>
    <t>апекслокатор</t>
  </si>
  <si>
    <t>фотополимеризатор</t>
  </si>
  <si>
    <t>джерело безперебійного живлення</t>
  </si>
  <si>
    <t>кулер для води (2шт)</t>
  </si>
  <si>
    <t>сопло карбідне 1.2мм (3шт)</t>
  </si>
  <si>
    <t>утилізатор медичних голок</t>
  </si>
  <si>
    <t>придбання (виготовлення) інших необоротних матеріальних активів, усього, у т.ч.:</t>
  </si>
  <si>
    <t>мікромотор (3 шт)</t>
  </si>
  <si>
    <t>мікромотор пневматический (15шт)</t>
  </si>
  <si>
    <t xml:space="preserve"> сопло карбідне 1.2мм (3шт)</t>
  </si>
  <si>
    <t>Т.в.о медичного директора КП</t>
  </si>
  <si>
    <t>Т.в.о. медичного директор КП</t>
  </si>
  <si>
    <t>чому не 20 тис</t>
  </si>
  <si>
    <t>надходження від відсотків за залишками коштів на поточних рахунках</t>
  </si>
  <si>
    <t>у формі 3 -25 тис</t>
  </si>
  <si>
    <t>у формі 3 стрічка 3140+3190=767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</si>
</sst>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</numFmts>
  <fonts count="10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5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69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Alignment="1">
      <alignment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5" fillId="0" borderId="0" xfId="246" applyFont="1" applyFill="1" applyBorder="1" applyAlignment="1">
      <alignment vertical="center"/>
    </xf>
    <xf numFmtId="0" fontId="4" fillId="0" borderId="0" xfId="246" applyFont="1" applyFill="1" applyBorder="1" applyAlignment="1">
      <alignment vertical="center"/>
    </xf>
    <xf numFmtId="0" fontId="5" fillId="0" borderId="0" xfId="246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246" applyFont="1" applyFill="1"/>
    <xf numFmtId="0" fontId="5" fillId="0" borderId="0" xfId="246" applyFont="1" applyFill="1" applyBorder="1" applyAlignment="1">
      <alignment vertical="center" wrapText="1"/>
    </xf>
    <xf numFmtId="0" fontId="5" fillId="0" borderId="0" xfId="0" applyFont="1" applyFill="1"/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9" fillId="0" borderId="0" xfId="0" applyFont="1" applyFill="1"/>
    <xf numFmtId="0" fontId="5" fillId="0" borderId="13" xfId="0" applyFont="1" applyFill="1" applyBorder="1" applyAlignment="1">
      <alignment horizontal="right" vertical="center" wrapText="1"/>
    </xf>
    <xf numFmtId="0" fontId="4" fillId="0" borderId="0" xfId="246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29" borderId="3" xfId="0" applyFont="1" applyFill="1" applyBorder="1" applyAlignment="1">
      <alignment horizontal="lef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quotePrefix="1" applyFont="1" applyFill="1" applyBorder="1" applyAlignment="1">
      <alignment horizontal="center" vertical="center"/>
    </xf>
    <xf numFmtId="170" fontId="5" fillId="29" borderId="0" xfId="0" quotePrefix="1" applyNumberFormat="1" applyFont="1" applyFill="1" applyBorder="1" applyAlignment="1">
      <alignment vertical="center" wrapTex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Alignment="1">
      <alignment vertical="center"/>
    </xf>
    <xf numFmtId="0" fontId="5" fillId="29" borderId="0" xfId="0" applyFont="1" applyFill="1" applyAlignment="1">
      <alignment horizontal="center" vertical="center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17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3" fontId="5" fillId="29" borderId="0" xfId="0" applyNumberFormat="1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left" vertical="center" wrapText="1" shrinkToFit="1"/>
    </xf>
    <xf numFmtId="0" fontId="9" fillId="29" borderId="0" xfId="0" applyFont="1" applyFill="1" applyAlignment="1">
      <alignment vertical="center"/>
    </xf>
    <xf numFmtId="0" fontId="7" fillId="29" borderId="0" xfId="0" applyFont="1" applyFill="1" applyAlignment="1">
      <alignment horizontal="center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right" vertical="center"/>
    </xf>
    <xf numFmtId="1" fontId="5" fillId="29" borderId="0" xfId="0" applyNumberFormat="1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horizontal="center" vertical="center"/>
    </xf>
    <xf numFmtId="0" fontId="4" fillId="29" borderId="0" xfId="0" applyFont="1" applyFill="1" applyBorder="1" applyAlignment="1">
      <alignment vertical="center"/>
    </xf>
    <xf numFmtId="0" fontId="4" fillId="29" borderId="0" xfId="0" applyFont="1" applyFill="1" applyBorder="1" applyAlignment="1">
      <alignment horizontal="right" vertical="center"/>
    </xf>
    <xf numFmtId="0" fontId="5" fillId="29" borderId="0" xfId="0" applyFont="1" applyFill="1" applyAlignment="1">
      <alignment horizontal="right" vertical="center"/>
    </xf>
    <xf numFmtId="0" fontId="8" fillId="29" borderId="0" xfId="0" applyFont="1" applyFill="1" applyBorder="1" applyAlignment="1">
      <alignment vertical="center"/>
    </xf>
    <xf numFmtId="170" fontId="5" fillId="29" borderId="0" xfId="0" applyNumberFormat="1" applyFont="1" applyFill="1" applyAlignment="1">
      <alignment vertical="center"/>
    </xf>
    <xf numFmtId="3" fontId="5" fillId="29" borderId="18" xfId="0" applyNumberFormat="1" applyFont="1" applyFill="1" applyBorder="1" applyAlignment="1">
      <alignment vertical="center" wrapText="1"/>
    </xf>
    <xf numFmtId="169" fontId="4" fillId="29" borderId="0" xfId="0" applyNumberFormat="1" applyFont="1" applyFill="1" applyBorder="1" applyAlignment="1">
      <alignment horizontal="right" vertical="center" wrapText="1"/>
    </xf>
    <xf numFmtId="169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 wrapText="1"/>
    </xf>
    <xf numFmtId="170" fontId="4" fillId="29" borderId="0" xfId="0" applyNumberFormat="1" applyFont="1" applyFill="1" applyBorder="1" applyAlignment="1">
      <alignment horizontal="center" vertical="center"/>
    </xf>
    <xf numFmtId="170" fontId="4" fillId="29" borderId="0" xfId="0" applyNumberFormat="1" applyFont="1" applyFill="1" applyBorder="1" applyAlignment="1">
      <alignment vertical="center"/>
    </xf>
    <xf numFmtId="0" fontId="4" fillId="29" borderId="0" xfId="0" applyFont="1" applyFill="1" applyBorder="1" applyAlignment="1">
      <alignment horizontal="left" vertical="center"/>
    </xf>
    <xf numFmtId="0" fontId="14" fillId="29" borderId="0" xfId="0" applyFont="1" applyFill="1" applyAlignment="1">
      <alignment vertical="center"/>
    </xf>
    <xf numFmtId="0" fontId="14" fillId="29" borderId="0" xfId="0" applyFont="1" applyFill="1"/>
    <xf numFmtId="0" fontId="1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vertical="center" wrapText="1" shrinkToFit="1"/>
    </xf>
    <xf numFmtId="0" fontId="5" fillId="29" borderId="0" xfId="0" applyFont="1" applyFill="1" applyBorder="1" applyAlignment="1">
      <alignment vertical="center" wrapText="1" shrinkToFit="1"/>
    </xf>
    <xf numFmtId="0" fontId="4" fillId="29" borderId="0" xfId="0" applyFont="1" applyFill="1" applyAlignment="1">
      <alignment horizontal="right" vertical="center"/>
    </xf>
    <xf numFmtId="0" fontId="6" fillId="29" borderId="0" xfId="0" applyFont="1" applyFill="1" applyAlignment="1">
      <alignment vertical="center"/>
    </xf>
    <xf numFmtId="0" fontId="0" fillId="29" borderId="0" xfId="0" applyFill="1"/>
    <xf numFmtId="0" fontId="76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 wrapText="1"/>
    </xf>
    <xf numFmtId="0" fontId="73" fillId="29" borderId="3" xfId="0" quotePrefix="1" applyFont="1" applyFill="1" applyBorder="1" applyAlignment="1">
      <alignment horizontal="center" vertical="center"/>
    </xf>
    <xf numFmtId="173" fontId="73" fillId="29" borderId="3" xfId="0" applyNumberFormat="1" applyFont="1" applyFill="1" applyBorder="1" applyAlignment="1">
      <alignment horizontal="center" vertical="center" wrapText="1"/>
    </xf>
    <xf numFmtId="49" fontId="73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quotePrefix="1" applyFont="1" applyFill="1" applyBorder="1" applyAlignment="1">
      <alignment horizontal="center" vertical="center"/>
    </xf>
    <xf numFmtId="173" fontId="79" fillId="29" borderId="3" xfId="0" applyNumberFormat="1" applyFont="1" applyFill="1" applyBorder="1" applyAlignment="1">
      <alignment horizontal="center" vertical="center" wrapText="1"/>
    </xf>
    <xf numFmtId="169" fontId="79" fillId="29" borderId="3" xfId="207" applyNumberFormat="1" applyFont="1" applyFill="1" applyBorder="1" applyAlignment="1">
      <alignment horizontal="right" vertical="center" wrapText="1"/>
    </xf>
    <xf numFmtId="49" fontId="79" fillId="29" borderId="3" xfId="0" quotePrefix="1" applyNumberFormat="1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73" fillId="29" borderId="0" xfId="0" applyFont="1" applyFill="1" applyBorder="1" applyAlignment="1">
      <alignment horizontal="left" vertical="center" wrapText="1"/>
    </xf>
    <xf numFmtId="0" fontId="73" fillId="29" borderId="0" xfId="0" quotePrefix="1" applyFont="1" applyFill="1" applyBorder="1" applyAlignment="1">
      <alignment horizontal="center"/>
    </xf>
    <xf numFmtId="0" fontId="80" fillId="29" borderId="0" xfId="0" applyFont="1" applyFill="1" applyBorder="1" applyAlignment="1">
      <alignment horizontal="center" vertical="center" wrapText="1"/>
    </xf>
    <xf numFmtId="0" fontId="79" fillId="29" borderId="0" xfId="0" quotePrefix="1" applyFont="1" applyFill="1" applyBorder="1" applyAlignment="1">
      <alignment horizontal="center" vertical="center"/>
    </xf>
    <xf numFmtId="170" fontId="79" fillId="29" borderId="0" xfId="0" quotePrefix="1" applyNumberFormat="1" applyFont="1" applyFill="1" applyBorder="1" applyAlignment="1">
      <alignment vertical="center" wrapText="1"/>
    </xf>
    <xf numFmtId="0" fontId="79" fillId="29" borderId="0" xfId="0" applyFont="1" applyFill="1" applyBorder="1" applyAlignment="1">
      <alignment vertical="center"/>
    </xf>
    <xf numFmtId="0" fontId="73" fillId="0" borderId="0" xfId="0" applyFont="1" applyFill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 shrinkToFit="1"/>
    </xf>
    <xf numFmtId="0" fontId="79" fillId="29" borderId="0" xfId="0" applyFont="1" applyFill="1" applyAlignment="1">
      <alignment vertical="center"/>
    </xf>
    <xf numFmtId="0" fontId="79" fillId="29" borderId="0" xfId="0" applyFont="1" applyFill="1" applyBorder="1" applyAlignment="1">
      <alignment horizontal="center" vertical="center"/>
    </xf>
    <xf numFmtId="0" fontId="79" fillId="29" borderId="3" xfId="0" applyNumberFormat="1" applyFont="1" applyFill="1" applyBorder="1" applyAlignment="1">
      <alignment horizontal="center" vertical="center"/>
    </xf>
    <xf numFmtId="0" fontId="79" fillId="29" borderId="0" xfId="0" applyFont="1" applyFill="1" applyAlignment="1">
      <alignment horizontal="center" vertical="center"/>
    </xf>
    <xf numFmtId="0" fontId="73" fillId="29" borderId="3" xfId="0" quotePrefix="1" applyNumberFormat="1" applyFont="1" applyFill="1" applyBorder="1" applyAlignment="1">
      <alignment horizontal="center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79" fillId="29" borderId="0" xfId="0" applyFont="1" applyFill="1" applyBorder="1" applyAlignment="1">
      <alignment horizontal="left" vertical="center" wrapText="1"/>
    </xf>
    <xf numFmtId="3" fontId="79" fillId="29" borderId="0" xfId="0" applyNumberFormat="1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left" vertical="center" wrapText="1" shrinkToFit="1"/>
    </xf>
    <xf numFmtId="0" fontId="76" fillId="29" borderId="0" xfId="0" applyFont="1" applyFill="1" applyBorder="1" applyAlignment="1">
      <alignment horizontal="left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178" fontId="79" fillId="29" borderId="3" xfId="0" applyNumberFormat="1" applyFont="1" applyFill="1" applyBorder="1" applyAlignment="1">
      <alignment horizontal="center" vertical="center" wrapText="1"/>
    </xf>
    <xf numFmtId="169" fontId="79" fillId="29" borderId="3" xfId="0" applyNumberFormat="1" applyFont="1" applyFill="1" applyBorder="1" applyAlignment="1">
      <alignment horizontal="center" vertical="center"/>
    </xf>
    <xf numFmtId="177" fontId="73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center" vertical="center" wrapText="1"/>
    </xf>
    <xf numFmtId="169" fontId="73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0" fontId="73" fillId="29" borderId="3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0" fontId="74" fillId="29" borderId="0" xfId="0" applyFont="1" applyFill="1" applyBorder="1" applyAlignment="1">
      <alignment horizontal="left" vertical="center"/>
    </xf>
    <xf numFmtId="0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3" xfId="0" applyFont="1" applyFill="1" applyBorder="1" applyAlignment="1">
      <alignment horizontal="center" vertical="center" wrapText="1" shrinkToFi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29" borderId="0" xfId="0" applyFont="1" applyFill="1" applyAlignment="1">
      <alignment horizontal="right" vertical="center"/>
    </xf>
    <xf numFmtId="0" fontId="79" fillId="29" borderId="13" xfId="0" applyFont="1" applyFill="1" applyBorder="1" applyAlignment="1">
      <alignment vertical="center"/>
    </xf>
    <xf numFmtId="0" fontId="79" fillId="29" borderId="13" xfId="0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3" fillId="29" borderId="0" xfId="0" applyFont="1" applyFill="1" applyBorder="1" applyAlignment="1">
      <alignment horizontal="right" vertical="center"/>
    </xf>
    <xf numFmtId="169" fontId="73" fillId="29" borderId="0" xfId="0" applyNumberFormat="1" applyFont="1" applyFill="1" applyBorder="1" applyAlignment="1">
      <alignment horizontal="right" vertical="center"/>
    </xf>
    <xf numFmtId="0" fontId="82" fillId="29" borderId="0" xfId="0" applyFont="1" applyFill="1" applyAlignment="1">
      <alignment vertical="center"/>
    </xf>
    <xf numFmtId="0" fontId="79" fillId="29" borderId="3" xfId="0" applyNumberFormat="1" applyFont="1" applyFill="1" applyBorder="1"/>
    <xf numFmtId="0" fontId="76" fillId="29" borderId="0" xfId="0" applyNumberFormat="1" applyFont="1" applyFill="1" applyBorder="1" applyAlignment="1">
      <alignment horizontal="center" vertical="center"/>
    </xf>
    <xf numFmtId="173" fontId="76" fillId="29" borderId="0" xfId="0" applyNumberFormat="1" applyFont="1" applyFill="1" applyBorder="1" applyAlignment="1">
      <alignment horizontal="center" vertical="center" wrapText="1"/>
    </xf>
    <xf numFmtId="169" fontId="76" fillId="29" borderId="0" xfId="207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170" fontId="5" fillId="29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left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9" fontId="83" fillId="29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170" fontId="5" fillId="29" borderId="0" xfId="0" applyNumberFormat="1" applyFont="1" applyFill="1" applyBorder="1" applyAlignment="1">
      <alignment vertical="center" wrapText="1"/>
    </xf>
    <xf numFmtId="0" fontId="73" fillId="29" borderId="3" xfId="0" applyFont="1" applyFill="1" applyBorder="1" applyAlignment="1">
      <alignment vertical="center" wrapText="1"/>
    </xf>
    <xf numFmtId="0" fontId="73" fillId="29" borderId="3" xfId="0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vertical="center"/>
    </xf>
    <xf numFmtId="179" fontId="84" fillId="29" borderId="3" xfId="0" applyNumberFormat="1" applyFont="1" applyFill="1" applyBorder="1" applyAlignment="1">
      <alignment horizontal="center" vertical="center" wrapText="1"/>
    </xf>
    <xf numFmtId="169" fontId="87" fillId="29" borderId="3" xfId="207" applyNumberFormat="1" applyFont="1" applyFill="1" applyBorder="1" applyAlignment="1">
      <alignment horizontal="right" vertical="center" wrapText="1"/>
    </xf>
    <xf numFmtId="179" fontId="86" fillId="29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vertical="center"/>
    </xf>
    <xf numFmtId="0" fontId="79" fillId="0" borderId="16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79" fillId="0" borderId="19" xfId="182" applyFont="1" applyFill="1" applyBorder="1" applyAlignment="1">
      <alignment horizontal="left" vertical="center" wrapText="1"/>
      <protection locked="0"/>
    </xf>
    <xf numFmtId="0" fontId="79" fillId="0" borderId="19" xfId="0" applyFont="1" applyFill="1" applyBorder="1" applyAlignment="1">
      <alignment horizontal="center" vertical="center" wrapText="1"/>
    </xf>
    <xf numFmtId="179" fontId="87" fillId="0" borderId="19" xfId="0" applyNumberFormat="1" applyFont="1" applyFill="1" applyBorder="1" applyAlignment="1">
      <alignment horizontal="right" vertical="center" wrapText="1"/>
    </xf>
    <xf numFmtId="179" fontId="90" fillId="29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178" fontId="95" fillId="29" borderId="3" xfId="0" applyNumberFormat="1" applyFont="1" applyFill="1" applyBorder="1" applyAlignment="1">
      <alignment horizontal="center" vertical="center" wrapText="1"/>
    </xf>
    <xf numFmtId="178" fontId="92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5" fillId="22" borderId="3" xfId="0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5" fillId="0" borderId="3" xfId="0" applyFont="1" applyBorder="1" applyAlignment="1">
      <alignment horizontal="left" vertical="center"/>
    </xf>
    <xf numFmtId="0" fontId="9" fillId="22" borderId="3" xfId="0" applyFont="1" applyFill="1" applyBorder="1" applyAlignment="1">
      <alignment horizontal="left" vertical="center" wrapText="1"/>
    </xf>
    <xf numFmtId="0" fontId="9" fillId="22" borderId="3" xfId="0" quotePrefix="1" applyFont="1" applyFill="1" applyBorder="1" applyAlignment="1">
      <alignment horizontal="center" vertical="center"/>
    </xf>
    <xf numFmtId="0" fontId="88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88" fillId="2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8" fillId="0" borderId="3" xfId="0" applyFont="1" applyBorder="1" applyAlignment="1">
      <alignment horizontal="left" vertical="center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" fillId="29" borderId="3" xfId="0" applyNumberFormat="1" applyFont="1" applyFill="1" applyBorder="1" applyAlignment="1">
      <alignment horizontal="center" vertical="center" wrapText="1"/>
    </xf>
    <xf numFmtId="179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center" vertical="center"/>
    </xf>
    <xf numFmtId="0" fontId="9" fillId="29" borderId="3" xfId="0" applyFont="1" applyFill="1" applyBorder="1" applyAlignment="1">
      <alignment horizontal="left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/>
    </xf>
    <xf numFmtId="0" fontId="9" fillId="22" borderId="14" xfId="0" applyFont="1" applyFill="1" applyBorder="1" applyAlignment="1">
      <alignment horizontal="center" vertical="center" wrapText="1"/>
    </xf>
    <xf numFmtId="0" fontId="9" fillId="22" borderId="14" xfId="0" applyFont="1" applyFill="1" applyBorder="1" applyAlignment="1">
      <alignment horizontal="center" vertical="center" wrapText="1" shrinkToFit="1"/>
    </xf>
    <xf numFmtId="0" fontId="96" fillId="22" borderId="3" xfId="0" applyFont="1" applyFill="1" applyBorder="1" applyAlignment="1">
      <alignment horizontal="left" vertical="center" wrapText="1"/>
    </xf>
    <xf numFmtId="0" fontId="96" fillId="22" borderId="3" xfId="0" applyFont="1" applyFill="1" applyBorder="1" applyAlignment="1">
      <alignment horizontal="center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22" borderId="3" xfId="0" quotePrefix="1" applyFont="1" applyFill="1" applyBorder="1" applyAlignment="1">
      <alignment horizontal="center" vertical="center"/>
    </xf>
    <xf numFmtId="0" fontId="79" fillId="0" borderId="3" xfId="0" quotePrefix="1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49" fontId="5" fillId="29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0" fontId="4" fillId="22" borderId="3" xfId="0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49" fontId="5" fillId="29" borderId="3" xfId="0" applyNumberFormat="1" applyFont="1" applyFill="1" applyBorder="1" applyAlignment="1">
      <alignment horizontal="center" vertical="center" wrapText="1"/>
    </xf>
    <xf numFmtId="179" fontId="79" fillId="29" borderId="3" xfId="207" applyNumberFormat="1" applyFont="1" applyFill="1" applyBorder="1" applyAlignment="1">
      <alignment horizontal="right" vertical="center" wrapText="1"/>
    </xf>
    <xf numFmtId="169" fontId="73" fillId="29" borderId="3" xfId="207" applyNumberFormat="1" applyFont="1" applyFill="1" applyBorder="1" applyAlignment="1">
      <alignment horizontal="right" vertical="center" wrapText="1"/>
    </xf>
    <xf numFmtId="180" fontId="73" fillId="29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3" fontId="79" fillId="0" borderId="3" xfId="0" applyNumberFormat="1" applyFont="1" applyFill="1" applyBorder="1" applyAlignment="1">
      <alignment horizontal="center" vertical="center" wrapText="1"/>
    </xf>
    <xf numFmtId="180" fontId="87" fillId="29" borderId="3" xfId="207" applyNumberFormat="1" applyFont="1" applyFill="1" applyBorder="1" applyAlignment="1">
      <alignment horizontal="right" vertical="center" wrapText="1"/>
    </xf>
    <xf numFmtId="179" fontId="87" fillId="29" borderId="3" xfId="207" applyNumberFormat="1" applyFont="1" applyFill="1" applyBorder="1" applyAlignment="1">
      <alignment horizontal="right" vertical="center" wrapText="1"/>
    </xf>
    <xf numFmtId="169" fontId="73" fillId="29" borderId="3" xfId="0" applyNumberFormat="1" applyFont="1" applyFill="1" applyBorder="1" applyAlignment="1">
      <alignment vertical="center" wrapText="1"/>
    </xf>
    <xf numFmtId="49" fontId="5" fillId="29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right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vertical="center" wrapText="1"/>
    </xf>
    <xf numFmtId="0" fontId="73" fillId="0" borderId="0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177" fontId="5" fillId="29" borderId="3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righ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0" fontId="73" fillId="0" borderId="0" xfId="0" quotePrefix="1" applyFont="1" applyFill="1" applyBorder="1" applyAlignment="1">
      <alignment horizontal="center"/>
    </xf>
    <xf numFmtId="170" fontId="79" fillId="0" borderId="0" xfId="0" quotePrefix="1" applyNumberFormat="1" applyFont="1" applyFill="1" applyBorder="1" applyAlignment="1">
      <alignment vertical="center" wrapText="1"/>
    </xf>
    <xf numFmtId="0" fontId="99" fillId="29" borderId="0" xfId="0" applyFont="1" applyFill="1" applyBorder="1" applyAlignment="1">
      <alignment horizontal="center" vertical="center" wrapText="1"/>
    </xf>
    <xf numFmtId="0" fontId="9" fillId="29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vertical="center"/>
    </xf>
    <xf numFmtId="0" fontId="73" fillId="29" borderId="3" xfId="0" applyFont="1" applyFill="1" applyBorder="1" applyAlignment="1">
      <alignment horizontal="left" vertical="center" wrapText="1"/>
    </xf>
    <xf numFmtId="0" fontId="79" fillId="29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49" fontId="79" fillId="29" borderId="3" xfId="0" applyNumberFormat="1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horizontal="center" vertical="center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177" fontId="79" fillId="0" borderId="19" xfId="0" applyNumberFormat="1" applyFont="1" applyFill="1" applyBorder="1" applyAlignment="1">
      <alignment horizontal="center" vertical="center" wrapText="1"/>
    </xf>
    <xf numFmtId="177" fontId="87" fillId="0" borderId="19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79" fillId="0" borderId="0" xfId="0" applyFont="1" applyFill="1" applyAlignment="1">
      <alignment vertical="center"/>
    </xf>
    <xf numFmtId="173" fontId="79" fillId="0" borderId="0" xfId="0" applyNumberFormat="1" applyFont="1" applyFill="1" applyBorder="1" applyAlignment="1">
      <alignment horizontal="center" vertical="center"/>
    </xf>
    <xf numFmtId="0" fontId="79" fillId="0" borderId="0" xfId="0" applyFont="1" applyFill="1" applyBorder="1" applyAlignment="1">
      <alignment horizontal="left" vertical="center" wrapText="1"/>
    </xf>
    <xf numFmtId="0" fontId="79" fillId="0" borderId="0" xfId="0" applyFont="1" applyFill="1" applyBorder="1" applyAlignment="1">
      <alignment vertical="center" wrapText="1"/>
    </xf>
    <xf numFmtId="179" fontId="86" fillId="29" borderId="3" xfId="0" applyNumberFormat="1" applyFont="1" applyFill="1" applyBorder="1" applyAlignment="1">
      <alignment horizontal="center" vertical="center" wrapText="1"/>
    </xf>
    <xf numFmtId="177" fontId="86" fillId="29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7" fontId="87" fillId="0" borderId="3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vertical="center" wrapText="1"/>
    </xf>
    <xf numFmtId="177" fontId="73" fillId="0" borderId="3" xfId="0" applyNumberFormat="1" applyFont="1" applyFill="1" applyBorder="1" applyAlignment="1">
      <alignment vertical="center" wrapText="1"/>
    </xf>
    <xf numFmtId="177" fontId="86" fillId="0" borderId="3" xfId="0" applyNumberFormat="1" applyFont="1" applyFill="1" applyBorder="1" applyAlignment="1">
      <alignment horizontal="center" vertical="center" wrapText="1"/>
    </xf>
    <xf numFmtId="177" fontId="86" fillId="0" borderId="3" xfId="0" applyNumberFormat="1" applyFont="1" applyFill="1" applyBorder="1" applyAlignment="1">
      <alignment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179" fontId="72" fillId="29" borderId="3" xfId="0" applyNumberFormat="1" applyFont="1" applyFill="1" applyBorder="1" applyAlignment="1">
      <alignment horizontal="center" vertical="center" wrapText="1"/>
    </xf>
    <xf numFmtId="179" fontId="101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77" fontId="6" fillId="29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right" vertical="center" wrapText="1"/>
    </xf>
    <xf numFmtId="178" fontId="5" fillId="29" borderId="3" xfId="0" applyNumberFormat="1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 shrinkToFit="1"/>
    </xf>
    <xf numFmtId="177" fontId="79" fillId="29" borderId="3" xfId="0" applyNumberFormat="1" applyFont="1" applyFill="1" applyBorder="1" applyAlignment="1">
      <alignment horizontal="right" vertical="center" wrapText="1"/>
    </xf>
    <xf numFmtId="177" fontId="73" fillId="29" borderId="3" xfId="0" applyNumberFormat="1" applyFont="1" applyFill="1" applyBorder="1" applyAlignment="1">
      <alignment horizontal="right" vertical="center" wrapText="1"/>
    </xf>
    <xf numFmtId="177" fontId="98" fillId="0" borderId="3" xfId="0" applyNumberFormat="1" applyFont="1" applyFill="1" applyBorder="1" applyAlignment="1">
      <alignment horizontal="right"/>
    </xf>
    <xf numFmtId="177" fontId="86" fillId="29" borderId="3" xfId="0" applyNumberFormat="1" applyFont="1" applyFill="1" applyBorder="1" applyAlignment="1">
      <alignment horizontal="right" vertical="center" wrapText="1"/>
    </xf>
    <xf numFmtId="178" fontId="86" fillId="29" borderId="3" xfId="0" applyNumberFormat="1" applyFont="1" applyFill="1" applyBorder="1" applyAlignment="1">
      <alignment horizontal="center" vertical="center" wrapText="1"/>
    </xf>
    <xf numFmtId="178" fontId="73" fillId="29" borderId="3" xfId="0" applyNumberFormat="1" applyFont="1" applyFill="1" applyBorder="1" applyAlignment="1">
      <alignment horizontal="right" vertical="center" wrapText="1"/>
    </xf>
    <xf numFmtId="178" fontId="90" fillId="29" borderId="3" xfId="0" applyNumberFormat="1" applyFont="1" applyFill="1" applyBorder="1" applyAlignment="1">
      <alignment horizontal="center" vertical="center" wrapText="1"/>
    </xf>
    <xf numFmtId="0" fontId="89" fillId="0" borderId="3" xfId="182" applyFont="1" applyFill="1" applyBorder="1" applyAlignment="1">
      <alignment horizontal="left" vertical="center" wrapText="1"/>
      <protection locked="0"/>
    </xf>
    <xf numFmtId="0" fontId="90" fillId="0" borderId="3" xfId="0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0" fontId="89" fillId="0" borderId="3" xfId="0" applyFont="1" applyFill="1" applyBorder="1" applyAlignment="1" applyProtection="1">
      <alignment horizontal="left" vertical="center" wrapText="1"/>
      <protection locked="0"/>
    </xf>
    <xf numFmtId="179" fontId="86" fillId="0" borderId="19" xfId="0" applyNumberFormat="1" applyFont="1" applyFill="1" applyBorder="1" applyAlignment="1">
      <alignment horizontal="right" vertical="center" wrapText="1"/>
    </xf>
    <xf numFmtId="0" fontId="90" fillId="0" borderId="3" xfId="246" applyFont="1" applyFill="1" applyBorder="1" applyAlignment="1">
      <alignment horizontal="left" vertical="center" wrapText="1"/>
    </xf>
    <xf numFmtId="0" fontId="90" fillId="0" borderId="3" xfId="0" applyFont="1" applyFill="1" applyBorder="1" applyAlignment="1">
      <alignment horizontal="center" vertical="center"/>
    </xf>
    <xf numFmtId="177" fontId="90" fillId="0" borderId="3" xfId="0" applyNumberFormat="1" applyFont="1" applyFill="1" applyBorder="1" applyAlignment="1">
      <alignment horizontal="center" vertical="center" wrapText="1"/>
    </xf>
    <xf numFmtId="0" fontId="90" fillId="0" borderId="3" xfId="246" applyFont="1" applyFill="1" applyBorder="1" applyAlignment="1">
      <alignment horizontal="center" vertical="center"/>
    </xf>
    <xf numFmtId="177" fontId="90" fillId="0" borderId="19" xfId="0" applyNumberFormat="1" applyFont="1" applyFill="1" applyBorder="1" applyAlignment="1">
      <alignment horizontal="center" vertical="center" wrapText="1"/>
    </xf>
    <xf numFmtId="0" fontId="89" fillId="0" borderId="3" xfId="0" applyFont="1" applyFill="1" applyBorder="1" applyAlignment="1">
      <alignment horizontal="center" vertical="center" wrapText="1"/>
    </xf>
    <xf numFmtId="177" fontId="89" fillId="0" borderId="19" xfId="0" applyNumberFormat="1" applyFont="1" applyFill="1" applyBorder="1" applyAlignment="1">
      <alignment horizontal="center" vertical="center" wrapText="1"/>
    </xf>
    <xf numFmtId="0" fontId="89" fillId="0" borderId="19" xfId="0" applyFont="1" applyFill="1" applyBorder="1" applyAlignment="1" applyProtection="1">
      <alignment horizontal="left" vertical="center" wrapText="1"/>
      <protection locked="0"/>
    </xf>
    <xf numFmtId="0" fontId="90" fillId="0" borderId="3" xfId="0" quotePrefix="1" applyFont="1" applyFill="1" applyBorder="1" applyAlignment="1">
      <alignment horizontal="center" vertical="center"/>
    </xf>
    <xf numFmtId="0" fontId="90" fillId="0" borderId="3" xfId="0" applyFont="1" applyFill="1" applyBorder="1" applyAlignment="1" applyProtection="1">
      <alignment horizontal="left" vertical="center" wrapText="1"/>
      <protection locked="0"/>
    </xf>
    <xf numFmtId="0" fontId="90" fillId="0" borderId="14" xfId="0" quotePrefix="1" applyFont="1" applyFill="1" applyBorder="1" applyAlignment="1">
      <alignment horizontal="center" vertical="center"/>
    </xf>
    <xf numFmtId="0" fontId="90" fillId="0" borderId="3" xfId="0" quotePrefix="1" applyNumberFormat="1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right" vertical="center" wrapText="1"/>
    </xf>
    <xf numFmtId="179" fontId="87" fillId="0" borderId="3" xfId="0" applyNumberFormat="1" applyFont="1" applyFill="1" applyBorder="1" applyAlignment="1">
      <alignment horizontal="right"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179" fontId="86" fillId="0" borderId="3" xfId="0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0" fontId="72" fillId="0" borderId="14" xfId="0" quotePrefix="1" applyFont="1" applyFill="1" applyBorder="1" applyAlignment="1">
      <alignment horizontal="center" vertical="center"/>
    </xf>
    <xf numFmtId="179" fontId="5" fillId="0" borderId="19" xfId="0" applyNumberFormat="1" applyFont="1" applyFill="1" applyBorder="1" applyAlignment="1">
      <alignment horizontal="center" vertical="center" wrapText="1"/>
    </xf>
    <xf numFmtId="179" fontId="5" fillId="0" borderId="19" xfId="0" applyNumberFormat="1" applyFont="1" applyFill="1" applyBorder="1" applyAlignment="1">
      <alignment horizontal="right" vertical="center" wrapText="1"/>
    </xf>
    <xf numFmtId="177" fontId="73" fillId="0" borderId="19" xfId="0" applyNumberFormat="1" applyFont="1" applyFill="1" applyBorder="1" applyAlignment="1">
      <alignment horizontal="center" vertical="center" wrapText="1"/>
    </xf>
    <xf numFmtId="0" fontId="90" fillId="0" borderId="19" xfId="0" quotePrefix="1" applyNumberFormat="1" applyFont="1" applyFill="1" applyBorder="1" applyAlignment="1">
      <alignment horizontal="center" vertical="center"/>
    </xf>
    <xf numFmtId="179" fontId="89" fillId="0" borderId="19" xfId="0" applyNumberFormat="1" applyFont="1" applyFill="1" applyBorder="1" applyAlignment="1">
      <alignment horizontal="center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179" fontId="90" fillId="0" borderId="19" xfId="0" applyNumberFormat="1" applyFont="1" applyFill="1" applyBorder="1" applyAlignment="1">
      <alignment horizontal="center" vertical="center" wrapText="1"/>
    </xf>
    <xf numFmtId="49" fontId="90" fillId="0" borderId="3" xfId="0" applyNumberFormat="1" applyFont="1" applyFill="1" applyBorder="1" applyAlignment="1">
      <alignment horizontal="center" vertical="center"/>
    </xf>
    <xf numFmtId="169" fontId="73" fillId="0" borderId="19" xfId="0" applyNumberFormat="1" applyFont="1" applyFill="1" applyBorder="1" applyAlignment="1">
      <alignment horizontal="right" vertical="center" wrapText="1"/>
    </xf>
    <xf numFmtId="169" fontId="79" fillId="0" borderId="19" xfId="0" applyNumberFormat="1" applyFont="1" applyFill="1" applyBorder="1" applyAlignment="1">
      <alignment horizontal="right" vertical="center" wrapText="1"/>
    </xf>
    <xf numFmtId="0" fontId="90" fillId="0" borderId="0" xfId="0" applyFont="1" applyFill="1" applyBorder="1" applyAlignment="1" applyProtection="1">
      <alignment horizontal="left" vertical="center" wrapText="1"/>
      <protection locked="0"/>
    </xf>
    <xf numFmtId="0" fontId="90" fillId="0" borderId="0" xfId="0" quotePrefix="1" applyFont="1" applyFill="1" applyBorder="1" applyAlignment="1">
      <alignment horizontal="center" vertical="center"/>
    </xf>
    <xf numFmtId="173" fontId="79" fillId="0" borderId="0" xfId="0" applyNumberFormat="1" applyFont="1" applyFill="1" applyBorder="1" applyAlignment="1">
      <alignment horizontal="center" vertical="center" wrapText="1"/>
    </xf>
    <xf numFmtId="173" fontId="79" fillId="0" borderId="0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95" fillId="0" borderId="3" xfId="0" applyFont="1" applyFill="1" applyBorder="1" applyAlignment="1">
      <alignment horizontal="left" vertical="center" wrapText="1"/>
    </xf>
    <xf numFmtId="0" fontId="95" fillId="0" borderId="3" xfId="0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8" fontId="95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1" fillId="0" borderId="3" xfId="0" applyNumberFormat="1" applyFont="1" applyFill="1" applyBorder="1" applyAlignment="1">
      <alignment horizontal="center" vertical="center" wrapText="1"/>
    </xf>
    <xf numFmtId="0" fontId="95" fillId="0" borderId="3" xfId="0" quotePrefix="1" applyFont="1" applyFill="1" applyBorder="1" applyAlignment="1">
      <alignment horizontal="center" vertical="center"/>
    </xf>
    <xf numFmtId="178" fontId="92" fillId="0" borderId="3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right" vertical="center"/>
    </xf>
    <xf numFmtId="0" fontId="96" fillId="0" borderId="0" xfId="0" applyFont="1" applyFill="1" applyBorder="1" applyAlignment="1">
      <alignment horizontal="right" vertical="center" wrapText="1"/>
    </xf>
    <xf numFmtId="0" fontId="95" fillId="0" borderId="0" xfId="0" quotePrefix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 wrapText="1"/>
    </xf>
    <xf numFmtId="178" fontId="95" fillId="0" borderId="0" xfId="0" applyNumberFormat="1" applyFont="1" applyFill="1" applyBorder="1" applyAlignment="1">
      <alignment horizontal="center" vertical="center" wrapText="1"/>
    </xf>
    <xf numFmtId="178" fontId="92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/>
    </xf>
    <xf numFmtId="0" fontId="4" fillId="0" borderId="3" xfId="246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9" fontId="4" fillId="0" borderId="3" xfId="207" applyNumberFormat="1" applyFont="1" applyFill="1" applyBorder="1" applyAlignment="1">
      <alignment horizontal="right" vertical="center" wrapText="1"/>
    </xf>
    <xf numFmtId="0" fontId="5" fillId="0" borderId="3" xfId="246" applyFont="1" applyFill="1" applyBorder="1" applyAlignment="1">
      <alignment horizontal="left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84" fillId="0" borderId="3" xfId="0" applyNumberFormat="1" applyFont="1" applyFill="1" applyBorder="1" applyAlignment="1">
      <alignment horizontal="center" vertical="center" wrapText="1"/>
    </xf>
    <xf numFmtId="169" fontId="84" fillId="0" borderId="3" xfId="207" applyNumberFormat="1" applyFont="1" applyFill="1" applyBorder="1" applyAlignment="1">
      <alignment horizontal="right" vertical="center" wrapText="1"/>
    </xf>
    <xf numFmtId="0" fontId="4" fillId="0" borderId="3" xfId="246" applyFont="1" applyFill="1" applyBorder="1" applyAlignment="1">
      <alignment horizontal="center" vertical="center"/>
    </xf>
    <xf numFmtId="169" fontId="85" fillId="0" borderId="3" xfId="207" applyNumberFormat="1" applyFont="1" applyFill="1" applyBorder="1" applyAlignment="1">
      <alignment horizontal="right" vertical="center" wrapText="1"/>
    </xf>
    <xf numFmtId="0" fontId="5" fillId="0" borderId="0" xfId="246" applyFont="1" applyFill="1" applyBorder="1" applyAlignment="1">
      <alignment horizontal="left" vertical="center" wrapText="1"/>
    </xf>
    <xf numFmtId="170" fontId="5" fillId="0" borderId="0" xfId="0" quotePrefix="1" applyNumberFormat="1" applyFont="1" applyFill="1" applyBorder="1" applyAlignment="1">
      <alignment vertical="center" wrapText="1"/>
    </xf>
    <xf numFmtId="0" fontId="74" fillId="0" borderId="15" xfId="246" applyFont="1" applyFill="1" applyBorder="1" applyAlignment="1">
      <alignment horizontal="left" vertical="center" wrapText="1"/>
    </xf>
    <xf numFmtId="0" fontId="73" fillId="0" borderId="17" xfId="246" applyFont="1" applyFill="1" applyBorder="1" applyAlignment="1">
      <alignment horizontal="left" vertical="center" wrapText="1"/>
    </xf>
    <xf numFmtId="0" fontId="73" fillId="0" borderId="16" xfId="246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173" fontId="73" fillId="0" borderId="3" xfId="0" applyNumberFormat="1" applyFont="1" applyFill="1" applyBorder="1" applyAlignment="1">
      <alignment horizontal="center" vertical="center" wrapText="1"/>
    </xf>
    <xf numFmtId="169" fontId="73" fillId="0" borderId="3" xfId="207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left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87" fillId="0" borderId="3" xfId="0" applyNumberFormat="1" applyFont="1" applyFill="1" applyBorder="1" applyAlignment="1">
      <alignment horizontal="center" vertical="center" wrapText="1"/>
    </xf>
    <xf numFmtId="169" fontId="87" fillId="0" borderId="3" xfId="207" applyNumberFormat="1" applyFont="1" applyFill="1" applyBorder="1" applyAlignment="1">
      <alignment horizontal="right" vertical="center" wrapText="1"/>
    </xf>
    <xf numFmtId="0" fontId="74" fillId="0" borderId="19" xfId="0" applyFont="1" applyFill="1" applyBorder="1" applyAlignment="1">
      <alignment horizontal="left" vertical="center" wrapText="1"/>
    </xf>
    <xf numFmtId="173" fontId="86" fillId="0" borderId="3" xfId="0" applyNumberFormat="1" applyFont="1" applyFill="1" applyBorder="1" applyAlignment="1">
      <alignment horizontal="center" vertical="center" wrapText="1"/>
    </xf>
    <xf numFmtId="169" fontId="86" fillId="0" borderId="3" xfId="207" applyNumberFormat="1" applyFont="1" applyFill="1" applyBorder="1" applyAlignment="1">
      <alignment horizontal="righ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9" fillId="0" borderId="19" xfId="0" quotePrefix="1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 wrapText="1"/>
    </xf>
    <xf numFmtId="173" fontId="73" fillId="0" borderId="0" xfId="0" applyNumberFormat="1" applyFont="1" applyFill="1" applyBorder="1" applyAlignment="1">
      <alignment horizontal="center" vertical="center" wrapText="1"/>
    </xf>
    <xf numFmtId="173" fontId="86" fillId="0" borderId="0" xfId="0" applyNumberFormat="1" applyFont="1" applyFill="1" applyBorder="1" applyAlignment="1">
      <alignment horizontal="center" vertical="center" wrapText="1"/>
    </xf>
    <xf numFmtId="169" fontId="86" fillId="0" borderId="0" xfId="207" applyNumberFormat="1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3" fontId="5" fillId="0" borderId="0" xfId="0" applyNumberFormat="1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0" fontId="88" fillId="0" borderId="3" xfId="0" applyFont="1" applyFill="1" applyBorder="1" applyAlignment="1">
      <alignment horizontal="left" vertical="center" wrapText="1"/>
    </xf>
    <xf numFmtId="0" fontId="88" fillId="0" borderId="3" xfId="0" applyFont="1" applyFill="1" applyBorder="1" applyAlignment="1">
      <alignment horizontal="center" vertical="center" wrapText="1"/>
    </xf>
    <xf numFmtId="179" fontId="96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0" fontId="95" fillId="0" borderId="3" xfId="0" applyFont="1" applyFill="1" applyBorder="1" applyAlignment="1">
      <alignment horizontal="left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177" fontId="88" fillId="0" borderId="3" xfId="0" applyNumberFormat="1" applyFont="1" applyFill="1" applyBorder="1" applyAlignment="1">
      <alignment horizontal="center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0" fontId="88" fillId="0" borderId="3" xfId="0" quotePrefix="1" applyFont="1" applyFill="1" applyBorder="1" applyAlignment="1">
      <alignment horizontal="center" vertical="center"/>
    </xf>
    <xf numFmtId="177" fontId="88" fillId="0" borderId="3" xfId="0" quotePrefix="1" applyNumberFormat="1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177" fontId="9" fillId="0" borderId="3" xfId="0" quotePrefix="1" applyNumberFormat="1" applyFont="1" applyFill="1" applyBorder="1" applyAlignment="1">
      <alignment horizontal="center" vertical="center"/>
    </xf>
    <xf numFmtId="178" fontId="9" fillId="0" borderId="3" xfId="0" quotePrefix="1" applyNumberFormat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/>
    </xf>
    <xf numFmtId="179" fontId="95" fillId="0" borderId="3" xfId="0" applyNumberFormat="1" applyFont="1" applyFill="1" applyBorder="1" applyAlignment="1">
      <alignment horizontal="center" vertical="center" wrapText="1"/>
    </xf>
    <xf numFmtId="178" fontId="88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95" fillId="0" borderId="0" xfId="0" applyFont="1" applyFill="1" applyBorder="1" applyAlignment="1">
      <alignment horizontal="left" vertical="center" wrapText="1"/>
    </xf>
    <xf numFmtId="0" fontId="95" fillId="0" borderId="0" xfId="0" applyFont="1" applyFill="1" applyBorder="1" applyAlignment="1">
      <alignment horizontal="center" vertical="center" wrapText="1"/>
    </xf>
    <xf numFmtId="177" fontId="9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vertical="center" wrapText="1"/>
    </xf>
    <xf numFmtId="0" fontId="9" fillId="29" borderId="0" xfId="0" quotePrefix="1" applyFont="1" applyFill="1" applyBorder="1" applyAlignment="1">
      <alignment horizontal="center" vertical="center"/>
    </xf>
    <xf numFmtId="170" fontId="9" fillId="29" borderId="0" xfId="0" quotePrefix="1" applyNumberFormat="1" applyFont="1" applyFill="1" applyBorder="1" applyAlignment="1">
      <alignment vertical="center" wrapText="1"/>
    </xf>
    <xf numFmtId="0" fontId="9" fillId="29" borderId="0" xfId="0" applyFont="1" applyFill="1" applyBorder="1" applyAlignment="1">
      <alignment horizontal="center" vertical="center"/>
    </xf>
    <xf numFmtId="0" fontId="102" fillId="0" borderId="0" xfId="0" applyFont="1"/>
    <xf numFmtId="0" fontId="9" fillId="0" borderId="14" xfId="0" applyFont="1" applyFill="1" applyBorder="1" applyAlignment="1">
      <alignment horizontal="center" vertical="center" wrapText="1"/>
    </xf>
    <xf numFmtId="0" fontId="95" fillId="29" borderId="3" xfId="0" applyFont="1" applyFill="1" applyBorder="1" applyAlignment="1">
      <alignment horizontal="left" vertical="center" wrapText="1"/>
    </xf>
    <xf numFmtId="0" fontId="9" fillId="29" borderId="3" xfId="0" quotePrefix="1" applyNumberFormat="1" applyFont="1" applyFill="1" applyBorder="1" applyAlignment="1">
      <alignment horizontal="center" vertical="center"/>
    </xf>
    <xf numFmtId="179" fontId="92" fillId="29" borderId="3" xfId="207" applyNumberFormat="1" applyFont="1" applyFill="1" applyBorder="1" applyAlignment="1">
      <alignment horizontal="right" vertical="center" wrapText="1"/>
    </xf>
    <xf numFmtId="179" fontId="91" fillId="29" borderId="3" xfId="207" applyNumberFormat="1" applyFont="1" applyFill="1" applyBorder="1" applyAlignment="1">
      <alignment horizontal="right" vertical="center" wrapText="1"/>
    </xf>
    <xf numFmtId="0" fontId="9" fillId="29" borderId="3" xfId="0" applyNumberFormat="1" applyFont="1" applyFill="1" applyBorder="1" applyAlignment="1">
      <alignment horizontal="center" vertical="center"/>
    </xf>
    <xf numFmtId="0" fontId="75" fillId="0" borderId="20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 wrapText="1"/>
    </xf>
    <xf numFmtId="0" fontId="75" fillId="0" borderId="20" xfId="0" applyFont="1" applyFill="1" applyBorder="1" applyAlignment="1" applyProtection="1">
      <alignment horizontal="center" vertical="center" wrapText="1"/>
      <protection locked="0"/>
    </xf>
    <xf numFmtId="0" fontId="75" fillId="0" borderId="21" xfId="0" applyFont="1" applyFill="1" applyBorder="1" applyAlignment="1" applyProtection="1">
      <alignment horizontal="center" vertical="center" wrapText="1"/>
      <protection locked="0"/>
    </xf>
    <xf numFmtId="0" fontId="75" fillId="0" borderId="22" xfId="0" applyFont="1" applyFill="1" applyBorder="1" applyAlignment="1" applyProtection="1">
      <alignment horizontal="center" vertical="center" wrapText="1"/>
      <protection locked="0"/>
    </xf>
    <xf numFmtId="0" fontId="79" fillId="0" borderId="17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170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5" fillId="0" borderId="33" xfId="0" applyFont="1" applyFill="1" applyBorder="1" applyAlignment="1">
      <alignment horizontal="center" vertical="center" wrapText="1"/>
    </xf>
    <xf numFmtId="0" fontId="75" fillId="0" borderId="34" xfId="0" applyFont="1" applyFill="1" applyBorder="1" applyAlignment="1">
      <alignment horizontal="center" vertical="center" wrapText="1"/>
    </xf>
    <xf numFmtId="0" fontId="75" fillId="0" borderId="35" xfId="0" applyFont="1" applyFill="1" applyBorder="1" applyAlignment="1">
      <alignment horizontal="center" vertical="center" wrapText="1"/>
    </xf>
    <xf numFmtId="0" fontId="75" fillId="0" borderId="23" xfId="238" applyNumberFormat="1" applyFont="1" applyFill="1" applyBorder="1" applyAlignment="1">
      <alignment horizontal="center" vertical="center" wrapText="1"/>
    </xf>
    <xf numFmtId="0" fontId="75" fillId="0" borderId="24" xfId="238" applyNumberFormat="1" applyFont="1" applyFill="1" applyBorder="1" applyAlignment="1">
      <alignment horizontal="center" vertical="center" wrapText="1"/>
    </xf>
    <xf numFmtId="0" fontId="75" fillId="0" borderId="25" xfId="238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97" fillId="0" borderId="1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0" fontId="79" fillId="0" borderId="3" xfId="246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left" vertical="center"/>
    </xf>
    <xf numFmtId="0" fontId="79" fillId="29" borderId="0" xfId="0" applyFont="1" applyFill="1" applyAlignment="1">
      <alignment horizontal="center" vertical="center"/>
    </xf>
    <xf numFmtId="170" fontId="79" fillId="29" borderId="0" xfId="0" applyNumberFormat="1" applyFont="1" applyFill="1" applyBorder="1" applyAlignment="1">
      <alignment horizontal="left" vertical="center" wrapText="1"/>
    </xf>
    <xf numFmtId="0" fontId="80" fillId="29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74" fillId="0" borderId="0" xfId="246" applyFont="1" applyFill="1" applyBorder="1" applyAlignment="1">
      <alignment horizontal="center" vertical="center"/>
    </xf>
    <xf numFmtId="0" fontId="4" fillId="0" borderId="3" xfId="246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center" vertical="center"/>
    </xf>
    <xf numFmtId="0" fontId="5" fillId="0" borderId="13" xfId="246" applyFont="1" applyFill="1" applyBorder="1" applyAlignment="1">
      <alignment horizontal="right" vertical="center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 shrinkToFit="1"/>
    </xf>
    <xf numFmtId="170" fontId="79" fillId="0" borderId="13" xfId="0" applyNumberFormat="1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center" vertical="center"/>
    </xf>
    <xf numFmtId="170" fontId="9" fillId="0" borderId="0" xfId="0" applyNumberFormat="1" applyFont="1" applyFill="1" applyBorder="1" applyAlignment="1">
      <alignment horizontal="center" vertical="center" wrapText="1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right" vertical="center"/>
    </xf>
    <xf numFmtId="0" fontId="5" fillId="29" borderId="0" xfId="0" applyFont="1" applyFill="1" applyBorder="1" applyAlignment="1">
      <alignment horizontal="center" vertical="center"/>
    </xf>
    <xf numFmtId="170" fontId="79" fillId="29" borderId="0" xfId="0" applyNumberFormat="1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vertical="center" wrapText="1"/>
    </xf>
    <xf numFmtId="0" fontId="77" fillId="29" borderId="0" xfId="0" applyFont="1" applyFill="1" applyBorder="1" applyAlignment="1">
      <alignment horizontal="center" vertical="center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0" fillId="29" borderId="0" xfId="0" applyFill="1" applyAlignment="1">
      <alignment horizontal="center" vertical="center"/>
    </xf>
    <xf numFmtId="177" fontId="79" fillId="29" borderId="15" xfId="0" applyNumberFormat="1" applyFont="1" applyFill="1" applyBorder="1" applyAlignment="1">
      <alignment horizontal="center" vertical="center" wrapText="1"/>
    </xf>
    <xf numFmtId="177" fontId="79" fillId="29" borderId="17" xfId="0" applyNumberFormat="1" applyFont="1" applyFill="1" applyBorder="1" applyAlignment="1">
      <alignment horizontal="center" vertical="center" wrapText="1"/>
    </xf>
    <xf numFmtId="177" fontId="79" fillId="29" borderId="16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178" fontId="79" fillId="29" borderId="15" xfId="207" applyNumberFormat="1" applyFont="1" applyFill="1" applyBorder="1" applyAlignment="1">
      <alignment horizontal="right" vertical="center" wrapText="1"/>
    </xf>
    <xf numFmtId="178" fontId="79" fillId="29" borderId="16" xfId="207" applyNumberFormat="1" applyFont="1" applyFill="1" applyBorder="1" applyAlignment="1">
      <alignment horizontal="right" vertical="center" wrapText="1"/>
    </xf>
    <xf numFmtId="0" fontId="79" fillId="29" borderId="0" xfId="0" applyFont="1" applyFill="1" applyBorder="1" applyAlignment="1">
      <alignment horizontal="justify" vertical="center" wrapText="1" shrinkToFit="1"/>
    </xf>
    <xf numFmtId="177" fontId="73" fillId="29" borderId="15" xfId="0" applyNumberFormat="1" applyFont="1" applyFill="1" applyBorder="1" applyAlignment="1">
      <alignment horizontal="center" vertical="center" wrapText="1"/>
    </xf>
    <xf numFmtId="177" fontId="73" fillId="29" borderId="17" xfId="0" applyNumberFormat="1" applyFont="1" applyFill="1" applyBorder="1" applyAlignment="1">
      <alignment horizontal="center" vertical="center" wrapText="1"/>
    </xf>
    <xf numFmtId="177" fontId="73" fillId="29" borderId="16" xfId="0" applyNumberFormat="1" applyFont="1" applyFill="1" applyBorder="1" applyAlignment="1">
      <alignment horizontal="center" vertical="center" wrapText="1"/>
    </xf>
    <xf numFmtId="177" fontId="73" fillId="29" borderId="3" xfId="0" applyNumberFormat="1" applyFont="1" applyFill="1" applyBorder="1" applyAlignment="1">
      <alignment horizontal="center" vertical="center" wrapText="1"/>
    </xf>
    <xf numFmtId="177" fontId="79" fillId="29" borderId="3" xfId="0" applyNumberFormat="1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center" vertical="center" wrapText="1"/>
    </xf>
    <xf numFmtId="0" fontId="79" fillId="0" borderId="16" xfId="0" applyFont="1" applyFill="1" applyBorder="1" applyAlignment="1">
      <alignment horizontal="center" vertical="center" wrapText="1"/>
    </xf>
    <xf numFmtId="178" fontId="73" fillId="29" borderId="15" xfId="207" applyNumberFormat="1" applyFont="1" applyFill="1" applyBorder="1" applyAlignment="1">
      <alignment horizontal="right" vertical="center" wrapText="1"/>
    </xf>
    <xf numFmtId="178" fontId="73" fillId="29" borderId="16" xfId="207" applyNumberFormat="1" applyFont="1" applyFill="1" applyBorder="1" applyAlignment="1">
      <alignment horizontal="right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 vertical="top" wrapText="1"/>
    </xf>
    <xf numFmtId="0" fontId="73" fillId="0" borderId="0" xfId="0" applyFont="1" applyFill="1" applyAlignment="1">
      <alignment horizontal="center" vertical="top"/>
    </xf>
    <xf numFmtId="170" fontId="79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17" xfId="0" applyFont="1" applyFill="1" applyBorder="1" applyAlignment="1">
      <alignment horizontal="center" vertical="center" wrapText="1"/>
    </xf>
    <xf numFmtId="0" fontId="5" fillId="29" borderId="16" xfId="0" applyFont="1" applyFill="1" applyBorder="1" applyAlignment="1">
      <alignment horizontal="center" vertical="center" wrapText="1"/>
    </xf>
    <xf numFmtId="0" fontId="74" fillId="29" borderId="0" xfId="0" applyFont="1" applyFill="1" applyBorder="1" applyAlignment="1">
      <alignment vertical="center"/>
    </xf>
    <xf numFmtId="0" fontId="79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79" fillId="29" borderId="3" xfId="0" applyNumberFormat="1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/>
    </xf>
    <xf numFmtId="49" fontId="79" fillId="29" borderId="3" xfId="0" applyNumberFormat="1" applyFont="1" applyFill="1" applyBorder="1" applyAlignment="1">
      <alignment horizontal="left" vertical="center" wrapText="1"/>
    </xf>
    <xf numFmtId="0" fontId="79" fillId="29" borderId="3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/>
    </xf>
    <xf numFmtId="0" fontId="79" fillId="29" borderId="16" xfId="0" applyFont="1" applyFill="1" applyBorder="1" applyAlignment="1">
      <alignment horizontal="center" vertical="center" wrapText="1"/>
    </xf>
    <xf numFmtId="0" fontId="79" fillId="29" borderId="17" xfId="0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6" xfId="0" applyFont="1" applyFill="1" applyBorder="1" applyAlignment="1">
      <alignment horizontal="center" vertical="center"/>
    </xf>
    <xf numFmtId="0" fontId="79" fillId="29" borderId="17" xfId="0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center" vertical="center"/>
    </xf>
    <xf numFmtId="0" fontId="73" fillId="29" borderId="3" xfId="0" applyNumberFormat="1" applyFont="1" applyFill="1" applyBorder="1" applyAlignment="1">
      <alignment horizontal="center" vertical="center" wrapText="1"/>
    </xf>
    <xf numFmtId="178" fontId="73" fillId="29" borderId="15" xfId="0" applyNumberFormat="1" applyFont="1" applyFill="1" applyBorder="1" applyAlignment="1">
      <alignment horizontal="center" vertical="center" wrapText="1"/>
    </xf>
    <xf numFmtId="178" fontId="73" fillId="29" borderId="17" xfId="0" applyNumberFormat="1" applyFont="1" applyFill="1" applyBorder="1" applyAlignment="1">
      <alignment horizontal="center" vertical="center" wrapText="1"/>
    </xf>
    <xf numFmtId="178" fontId="73" fillId="29" borderId="16" xfId="0" applyNumberFormat="1" applyFont="1" applyFill="1" applyBorder="1" applyAlignment="1">
      <alignment horizontal="center" vertical="center" wrapText="1"/>
    </xf>
    <xf numFmtId="0" fontId="79" fillId="29" borderId="26" xfId="0" applyFont="1" applyFill="1" applyBorder="1" applyAlignment="1">
      <alignment horizontal="center" vertical="center" wrapText="1"/>
    </xf>
    <xf numFmtId="0" fontId="79" fillId="29" borderId="18" xfId="0" applyFont="1" applyFill="1" applyBorder="1" applyAlignment="1">
      <alignment horizontal="center" vertical="center" wrapText="1"/>
    </xf>
    <xf numFmtId="0" fontId="79" fillId="29" borderId="27" xfId="0" applyFont="1" applyFill="1" applyBorder="1" applyAlignment="1">
      <alignment horizontal="center" vertical="center" wrapText="1"/>
    </xf>
    <xf numFmtId="0" fontId="79" fillId="29" borderId="28" xfId="0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center" vertical="center" wrapText="1"/>
    </xf>
    <xf numFmtId="0" fontId="79" fillId="29" borderId="29" xfId="0" applyFont="1" applyFill="1" applyBorder="1" applyAlignment="1">
      <alignment horizontal="center" vertical="center" wrapText="1"/>
    </xf>
    <xf numFmtId="0" fontId="73" fillId="29" borderId="15" xfId="0" applyFont="1" applyFill="1" applyBorder="1" applyAlignment="1">
      <alignment horizontal="left" vertical="center"/>
    </xf>
    <xf numFmtId="0" fontId="73" fillId="29" borderId="17" xfId="0" applyFont="1" applyFill="1" applyBorder="1" applyAlignment="1">
      <alignment horizontal="left" vertical="center"/>
    </xf>
    <xf numFmtId="0" fontId="73" fillId="29" borderId="16" xfId="0" applyFont="1" applyFill="1" applyBorder="1" applyAlignment="1">
      <alignment horizontal="left" vertical="center"/>
    </xf>
    <xf numFmtId="0" fontId="79" fillId="29" borderId="15" xfId="0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79" fillId="29" borderId="16" xfId="0" applyFont="1" applyFill="1" applyBorder="1" applyAlignment="1">
      <alignment horizontal="left" vertical="center" wrapText="1"/>
    </xf>
    <xf numFmtId="3" fontId="79" fillId="29" borderId="15" xfId="0" applyNumberFormat="1" applyFont="1" applyFill="1" applyBorder="1" applyAlignment="1">
      <alignment horizontal="left" vertical="center" wrapText="1" shrinkToFit="1"/>
    </xf>
    <xf numFmtId="3" fontId="79" fillId="29" borderId="17" xfId="0" applyNumberFormat="1" applyFont="1" applyFill="1" applyBorder="1" applyAlignment="1">
      <alignment horizontal="left" vertical="center" wrapText="1" shrinkToFit="1"/>
    </xf>
    <xf numFmtId="3" fontId="79" fillId="29" borderId="16" xfId="0" applyNumberFormat="1" applyFont="1" applyFill="1" applyBorder="1" applyAlignment="1">
      <alignment horizontal="left" vertical="center" wrapText="1" shrinkToFit="1"/>
    </xf>
    <xf numFmtId="3" fontId="79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 vertical="center" wrapText="1" shrinkToFit="1"/>
    </xf>
    <xf numFmtId="0" fontId="73" fillId="29" borderId="17" xfId="0" applyFont="1" applyFill="1" applyBorder="1" applyAlignment="1">
      <alignment horizontal="left" vertical="center" wrapText="1" shrinkToFit="1"/>
    </xf>
    <xf numFmtId="0" fontId="73" fillId="29" borderId="16" xfId="0" applyFont="1" applyFill="1" applyBorder="1" applyAlignment="1">
      <alignment horizontal="left" vertical="center" wrapText="1" shrinkToFit="1"/>
    </xf>
    <xf numFmtId="49" fontId="79" fillId="29" borderId="15" xfId="0" applyNumberFormat="1" applyFont="1" applyFill="1" applyBorder="1" applyAlignment="1">
      <alignment horizontal="center" vertical="center" wrapText="1"/>
    </xf>
    <xf numFmtId="49" fontId="79" fillId="29" borderId="16" xfId="0" applyNumberFormat="1" applyFont="1" applyFill="1" applyBorder="1" applyAlignment="1">
      <alignment horizontal="center" vertical="center" wrapText="1"/>
    </xf>
    <xf numFmtId="3" fontId="79" fillId="29" borderId="15" xfId="0" applyNumberFormat="1" applyFont="1" applyFill="1" applyBorder="1" applyAlignment="1">
      <alignment horizontal="center" vertical="center" wrapText="1" shrinkToFit="1"/>
    </xf>
    <xf numFmtId="3" fontId="79" fillId="29" borderId="16" xfId="0" applyNumberFormat="1" applyFont="1" applyFill="1" applyBorder="1" applyAlignment="1">
      <alignment horizontal="center" vertical="center" wrapText="1" shrinkToFit="1"/>
    </xf>
    <xf numFmtId="49" fontId="79" fillId="29" borderId="15" xfId="0" applyNumberFormat="1" applyFont="1" applyFill="1" applyBorder="1" applyAlignment="1">
      <alignment horizontal="left" vertical="center" wrapText="1"/>
    </xf>
    <xf numFmtId="49" fontId="79" fillId="29" borderId="17" xfId="0" applyNumberFormat="1" applyFont="1" applyFill="1" applyBorder="1" applyAlignment="1">
      <alignment horizontal="left" vertical="center" wrapText="1"/>
    </xf>
    <xf numFmtId="49" fontId="79" fillId="29" borderId="16" xfId="0" applyNumberFormat="1" applyFont="1" applyFill="1" applyBorder="1" applyAlignment="1">
      <alignment horizontal="left" vertical="center" wrapText="1"/>
    </xf>
    <xf numFmtId="0" fontId="79" fillId="29" borderId="15" xfId="0" applyNumberFormat="1" applyFont="1" applyFill="1" applyBorder="1" applyAlignment="1">
      <alignment horizontal="left" vertical="center" wrapText="1" shrinkToFit="1"/>
    </xf>
    <xf numFmtId="0" fontId="79" fillId="29" borderId="17" xfId="0" applyNumberFormat="1" applyFont="1" applyFill="1" applyBorder="1" applyAlignment="1">
      <alignment horizontal="left" vertical="center" wrapText="1" shrinkToFit="1"/>
    </xf>
    <xf numFmtId="0" fontId="79" fillId="29" borderId="16" xfId="0" applyNumberFormat="1" applyFont="1" applyFill="1" applyBorder="1" applyAlignment="1">
      <alignment horizontal="left" vertical="center" wrapText="1" shrinkToFit="1"/>
    </xf>
    <xf numFmtId="169" fontId="73" fillId="29" borderId="0" xfId="0" applyNumberFormat="1" applyFont="1" applyFill="1" applyBorder="1" applyAlignment="1">
      <alignment horizontal="center" vertical="center"/>
    </xf>
    <xf numFmtId="3" fontId="73" fillId="29" borderId="3" xfId="0" applyNumberFormat="1" applyFont="1" applyFill="1" applyBorder="1" applyAlignment="1">
      <alignment horizontal="left" vertical="center" wrapText="1"/>
    </xf>
    <xf numFmtId="0" fontId="73" fillId="29" borderId="15" xfId="0" applyFont="1" applyFill="1" applyBorder="1" applyAlignment="1">
      <alignment horizontal="left"/>
    </xf>
    <xf numFmtId="0" fontId="73" fillId="29" borderId="17" xfId="0" applyFont="1" applyFill="1" applyBorder="1" applyAlignment="1">
      <alignment horizontal="left"/>
    </xf>
    <xf numFmtId="0" fontId="73" fillId="29" borderId="16" xfId="0" applyFont="1" applyFill="1" applyBorder="1" applyAlignment="1">
      <alignment horizontal="left"/>
    </xf>
    <xf numFmtId="0" fontId="79" fillId="29" borderId="3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/>
    </xf>
    <xf numFmtId="0" fontId="79" fillId="29" borderId="0" xfId="0" applyFont="1" applyFill="1" applyBorder="1" applyAlignment="1">
      <alignment horizontal="center" vertical="center" wrapText="1"/>
    </xf>
    <xf numFmtId="0" fontId="79" fillId="29" borderId="31" xfId="0" applyFont="1" applyFill="1" applyBorder="1" applyAlignment="1">
      <alignment horizontal="center" vertical="center" wrapText="1"/>
    </xf>
    <xf numFmtId="2" fontId="79" fillId="29" borderId="15" xfId="0" applyNumberFormat="1" applyFont="1" applyFill="1" applyBorder="1" applyAlignment="1">
      <alignment horizontal="center" vertical="center" wrapText="1"/>
    </xf>
    <xf numFmtId="2" fontId="79" fillId="29" borderId="17" xfId="0" applyNumberFormat="1" applyFont="1" applyFill="1" applyBorder="1" applyAlignment="1">
      <alignment horizontal="center" vertical="center" wrapText="1"/>
    </xf>
    <xf numFmtId="2" fontId="79" fillId="29" borderId="16" xfId="0" applyNumberFormat="1" applyFont="1" applyFill="1" applyBorder="1" applyAlignment="1">
      <alignment horizontal="center" vertical="center" wrapText="1"/>
    </xf>
    <xf numFmtId="2" fontId="79" fillId="29" borderId="14" xfId="0" applyNumberFormat="1" applyFont="1" applyFill="1" applyBorder="1" applyAlignment="1">
      <alignment horizontal="center" vertical="center" wrapText="1"/>
    </xf>
    <xf numFmtId="2" fontId="79" fillId="29" borderId="19" xfId="0" applyNumberFormat="1" applyFont="1" applyFill="1" applyBorder="1" applyAlignment="1">
      <alignment horizontal="center" vertical="center" wrapText="1"/>
    </xf>
    <xf numFmtId="3" fontId="79" fillId="29" borderId="3" xfId="0" applyNumberFormat="1" applyFont="1" applyFill="1" applyBorder="1" applyAlignment="1">
      <alignment horizontal="center" vertical="center" wrapText="1" shrinkToFit="1"/>
    </xf>
    <xf numFmtId="179" fontId="79" fillId="29" borderId="15" xfId="0" applyNumberFormat="1" applyFont="1" applyFill="1" applyBorder="1" applyAlignment="1">
      <alignment horizontal="center" vertical="center" wrapText="1"/>
    </xf>
    <xf numFmtId="179" fontId="79" fillId="29" borderId="17" xfId="0" applyNumberFormat="1" applyFont="1" applyFill="1" applyBorder="1" applyAlignment="1">
      <alignment horizontal="center" vertical="center" wrapText="1"/>
    </xf>
    <xf numFmtId="179" fontId="79" fillId="29" borderId="16" xfId="0" applyNumberFormat="1" applyFont="1" applyFill="1" applyBorder="1" applyAlignment="1">
      <alignment horizontal="center" vertical="center" wrapText="1"/>
    </xf>
    <xf numFmtId="179" fontId="87" fillId="29" borderId="15" xfId="0" applyNumberFormat="1" applyFont="1" applyFill="1" applyBorder="1" applyAlignment="1">
      <alignment horizontal="center" vertical="center" wrapText="1"/>
    </xf>
    <xf numFmtId="179" fontId="87" fillId="29" borderId="17" xfId="0" applyNumberFormat="1" applyFont="1" applyFill="1" applyBorder="1" applyAlignment="1">
      <alignment horizontal="center" vertical="center" wrapText="1"/>
    </xf>
    <xf numFmtId="179" fontId="87" fillId="29" borderId="16" xfId="0" applyNumberFormat="1" applyFont="1" applyFill="1" applyBorder="1" applyAlignment="1">
      <alignment horizontal="center" vertical="center" wrapText="1"/>
    </xf>
    <xf numFmtId="0" fontId="79" fillId="29" borderId="14" xfId="0" applyFont="1" applyFill="1" applyBorder="1" applyAlignment="1">
      <alignment horizontal="center" vertical="center" wrapText="1" shrinkToFit="1"/>
    </xf>
    <xf numFmtId="0" fontId="79" fillId="29" borderId="19" xfId="0" applyFont="1" applyFill="1" applyBorder="1" applyAlignment="1">
      <alignment horizontal="center" vertical="center" wrapText="1" shrinkToFit="1"/>
    </xf>
    <xf numFmtId="0" fontId="79" fillId="29" borderId="26" xfId="0" applyFont="1" applyFill="1" applyBorder="1" applyAlignment="1">
      <alignment horizontal="center" vertical="center" wrapText="1" shrinkToFit="1"/>
    </xf>
    <xf numFmtId="0" fontId="79" fillId="29" borderId="27" xfId="0" applyFont="1" applyFill="1" applyBorder="1" applyAlignment="1">
      <alignment horizontal="center" vertical="center" wrapText="1" shrinkToFit="1"/>
    </xf>
    <xf numFmtId="0" fontId="79" fillId="29" borderId="28" xfId="0" applyFont="1" applyFill="1" applyBorder="1" applyAlignment="1">
      <alignment horizontal="center" vertical="center" wrapText="1" shrinkToFit="1"/>
    </xf>
    <xf numFmtId="0" fontId="79" fillId="29" borderId="29" xfId="0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center" vertical="center" wrapText="1"/>
    </xf>
    <xf numFmtId="0" fontId="79" fillId="29" borderId="17" xfId="0" applyNumberFormat="1" applyFont="1" applyFill="1" applyBorder="1" applyAlignment="1">
      <alignment horizontal="center" vertical="center" wrapText="1"/>
    </xf>
    <xf numFmtId="0" fontId="79" fillId="29" borderId="16" xfId="0" applyNumberFormat="1" applyFont="1" applyFill="1" applyBorder="1" applyAlignment="1">
      <alignment horizontal="center" vertical="center" wrapText="1"/>
    </xf>
    <xf numFmtId="0" fontId="79" fillId="29" borderId="13" xfId="0" applyFont="1" applyFill="1" applyBorder="1" applyAlignment="1">
      <alignment horizontal="right" vertical="center"/>
    </xf>
    <xf numFmtId="0" fontId="79" fillId="29" borderId="18" xfId="0" applyFont="1" applyFill="1" applyBorder="1" applyAlignment="1">
      <alignment horizontal="center" vertical="center"/>
    </xf>
    <xf numFmtId="0" fontId="79" fillId="29" borderId="27" xfId="0" applyFont="1" applyFill="1" applyBorder="1" applyAlignment="1">
      <alignment horizontal="center" vertical="center"/>
    </xf>
    <xf numFmtId="0" fontId="79" fillId="29" borderId="28" xfId="0" applyFont="1" applyFill="1" applyBorder="1" applyAlignment="1">
      <alignment horizontal="center" vertical="center"/>
    </xf>
    <xf numFmtId="0" fontId="79" fillId="29" borderId="13" xfId="0" applyFont="1" applyFill="1" applyBorder="1" applyAlignment="1">
      <alignment horizontal="center" vertical="center"/>
    </xf>
    <xf numFmtId="0" fontId="79" fillId="29" borderId="29" xfId="0" applyFont="1" applyFill="1" applyBorder="1" applyAlignment="1">
      <alignment horizontal="center" vertical="center"/>
    </xf>
    <xf numFmtId="178" fontId="87" fillId="29" borderId="15" xfId="0" applyNumberFormat="1" applyFont="1" applyFill="1" applyBorder="1" applyAlignment="1">
      <alignment horizontal="center" vertical="center" wrapText="1"/>
    </xf>
    <xf numFmtId="178" fontId="87" fillId="29" borderId="17" xfId="0" applyNumberFormat="1" applyFont="1" applyFill="1" applyBorder="1" applyAlignment="1">
      <alignment horizontal="center" vertical="center" wrapText="1"/>
    </xf>
    <xf numFmtId="178" fontId="87" fillId="29" borderId="16" xfId="0" applyNumberFormat="1" applyFont="1" applyFill="1" applyBorder="1" applyAlignment="1">
      <alignment horizontal="center" vertical="center" wrapText="1"/>
    </xf>
    <xf numFmtId="0" fontId="70" fillId="29" borderId="0" xfId="0" applyFont="1" applyFill="1" applyAlignment="1">
      <alignment vertical="center" wrapText="1"/>
    </xf>
    <xf numFmtId="0" fontId="0" fillId="29" borderId="0" xfId="0" applyFill="1" applyAlignment="1">
      <alignment vertical="center" wrapText="1"/>
    </xf>
    <xf numFmtId="0" fontId="79" fillId="29" borderId="0" xfId="0" applyFont="1" applyFill="1" applyAlignment="1">
      <alignment horizontal="right" vertical="center"/>
    </xf>
    <xf numFmtId="0" fontId="79" fillId="29" borderId="32" xfId="0" applyFont="1" applyFill="1" applyBorder="1" applyAlignment="1">
      <alignment horizontal="center" vertical="center" wrapText="1" shrinkToFit="1"/>
    </xf>
    <xf numFmtId="0" fontId="79" fillId="29" borderId="18" xfId="0" applyFont="1" applyFill="1" applyBorder="1" applyAlignment="1">
      <alignment horizontal="center" vertical="center" wrapText="1" shrinkToFit="1"/>
    </xf>
    <xf numFmtId="0" fontId="79" fillId="29" borderId="30" xfId="0" applyFont="1" applyFill="1" applyBorder="1" applyAlignment="1">
      <alignment horizontal="center" vertical="center" wrapText="1" shrinkToFit="1"/>
    </xf>
    <xf numFmtId="0" fontId="79" fillId="29" borderId="0" xfId="0" applyFont="1" applyFill="1" applyBorder="1" applyAlignment="1">
      <alignment horizontal="center" vertical="center" wrapText="1" shrinkToFit="1"/>
    </xf>
    <xf numFmtId="0" fontId="79" fillId="29" borderId="31" xfId="0" applyFont="1" applyFill="1" applyBorder="1" applyAlignment="1">
      <alignment horizontal="center" vertical="center" wrapText="1" shrinkToFit="1"/>
    </xf>
    <xf numFmtId="0" fontId="79" fillId="29" borderId="13" xfId="0" applyFont="1" applyFill="1" applyBorder="1" applyAlignment="1">
      <alignment horizontal="center" vertical="center" wrapText="1" shrinkToFit="1"/>
    </xf>
    <xf numFmtId="3" fontId="73" fillId="29" borderId="15" xfId="0" applyNumberFormat="1" applyFont="1" applyFill="1" applyBorder="1" applyAlignment="1">
      <alignment horizontal="left" vertical="center" wrapText="1" shrinkToFit="1"/>
    </xf>
    <xf numFmtId="3" fontId="73" fillId="29" borderId="17" xfId="0" applyNumberFormat="1" applyFont="1" applyFill="1" applyBorder="1" applyAlignment="1">
      <alignment horizontal="left" vertical="center" wrapText="1" shrinkToFit="1"/>
    </xf>
    <xf numFmtId="3" fontId="73" fillId="29" borderId="16" xfId="0" applyNumberFormat="1" applyFont="1" applyFill="1" applyBorder="1" applyAlignment="1">
      <alignment horizontal="left" vertical="center" wrapText="1" shrinkToFit="1"/>
    </xf>
    <xf numFmtId="0" fontId="73" fillId="29" borderId="15" xfId="0" applyNumberFormat="1" applyFont="1" applyFill="1" applyBorder="1" applyAlignment="1">
      <alignment horizontal="left" vertical="center" wrapText="1" shrinkToFit="1"/>
    </xf>
    <xf numFmtId="0" fontId="73" fillId="29" borderId="17" xfId="0" applyNumberFormat="1" applyFont="1" applyFill="1" applyBorder="1" applyAlignment="1">
      <alignment horizontal="left" vertical="center" wrapText="1" shrinkToFit="1"/>
    </xf>
    <xf numFmtId="0" fontId="73" fillId="29" borderId="16" xfId="0" applyNumberFormat="1" applyFont="1" applyFill="1" applyBorder="1" applyAlignment="1">
      <alignment horizontal="left" vertical="center" wrapText="1" shrinkToFit="1"/>
    </xf>
    <xf numFmtId="178" fontId="86" fillId="29" borderId="15" xfId="0" applyNumberFormat="1" applyFont="1" applyFill="1" applyBorder="1" applyAlignment="1">
      <alignment horizontal="center" vertical="center" wrapText="1"/>
    </xf>
    <xf numFmtId="178" fontId="86" fillId="29" borderId="17" xfId="0" applyNumberFormat="1" applyFont="1" applyFill="1" applyBorder="1" applyAlignment="1">
      <alignment horizontal="center" vertical="center" wrapText="1"/>
    </xf>
    <xf numFmtId="178" fontId="86" fillId="29" borderId="16" xfId="0" applyNumberFormat="1" applyFont="1" applyFill="1" applyBorder="1" applyAlignment="1">
      <alignment horizontal="center" vertical="center" wrapText="1"/>
    </xf>
    <xf numFmtId="0" fontId="79" fillId="29" borderId="15" xfId="0" applyNumberFormat="1" applyFont="1" applyFill="1" applyBorder="1" applyAlignment="1">
      <alignment horizontal="center"/>
    </xf>
    <xf numFmtId="0" fontId="79" fillId="29" borderId="16" xfId="0" applyNumberFormat="1" applyFont="1" applyFill="1" applyBorder="1" applyAlignment="1">
      <alignment horizontal="center"/>
    </xf>
    <xf numFmtId="179" fontId="73" fillId="29" borderId="15" xfId="0" applyNumberFormat="1" applyFont="1" applyFill="1" applyBorder="1" applyAlignment="1">
      <alignment horizontal="center" vertical="center" wrapText="1"/>
    </xf>
    <xf numFmtId="179" fontId="73" fillId="29" borderId="17" xfId="0" applyNumberFormat="1" applyFont="1" applyFill="1" applyBorder="1" applyAlignment="1">
      <alignment horizontal="center" vertical="center" wrapText="1"/>
    </xf>
    <xf numFmtId="179" fontId="73" fillId="29" borderId="16" xfId="0" applyNumberFormat="1" applyFont="1" applyFill="1" applyBorder="1" applyAlignment="1">
      <alignment horizontal="center" vertical="center" wrapText="1"/>
    </xf>
    <xf numFmtId="0" fontId="79" fillId="29" borderId="15" xfId="0" applyFont="1" applyFill="1" applyBorder="1" applyAlignment="1">
      <alignment horizontal="center" vertical="center" wrapText="1" shrinkToFit="1"/>
    </xf>
    <xf numFmtId="0" fontId="79" fillId="29" borderId="16" xfId="0" applyFont="1" applyFill="1" applyBorder="1" applyAlignment="1">
      <alignment horizontal="center" vertical="center" wrapText="1" shrinkToFit="1"/>
    </xf>
    <xf numFmtId="0" fontId="79" fillId="29" borderId="15" xfId="0" applyNumberFormat="1" applyFont="1" applyFill="1" applyBorder="1" applyAlignment="1">
      <alignment horizontal="center" vertical="center" wrapText="1" shrinkToFit="1"/>
    </xf>
    <xf numFmtId="0" fontId="79" fillId="29" borderId="16" xfId="0" applyNumberFormat="1" applyFont="1" applyFill="1" applyBorder="1" applyAlignment="1">
      <alignment horizontal="center" vertical="center" wrapText="1" shrinkToFit="1"/>
    </xf>
    <xf numFmtId="179" fontId="86" fillId="29" borderId="15" xfId="0" applyNumberFormat="1" applyFont="1" applyFill="1" applyBorder="1" applyAlignment="1">
      <alignment horizontal="center" vertical="center" wrapText="1"/>
    </xf>
    <xf numFmtId="179" fontId="86" fillId="29" borderId="17" xfId="0" applyNumberFormat="1" applyFont="1" applyFill="1" applyBorder="1" applyAlignment="1">
      <alignment horizontal="center" vertical="center" wrapText="1"/>
    </xf>
    <xf numFmtId="179" fontId="86" fillId="29" borderId="16" xfId="0" applyNumberFormat="1" applyFont="1" applyFill="1" applyBorder="1" applyAlignment="1">
      <alignment horizontal="center" vertical="center" wrapText="1"/>
    </xf>
    <xf numFmtId="0" fontId="95" fillId="0" borderId="15" xfId="0" applyFont="1" applyFill="1" applyBorder="1" applyAlignment="1">
      <alignment horizontal="center" vertical="center"/>
    </xf>
    <xf numFmtId="0" fontId="103" fillId="0" borderId="17" xfId="0" applyFont="1" applyBorder="1" applyAlignment="1">
      <alignment horizontal="center" vertical="center"/>
    </xf>
    <xf numFmtId="0" fontId="103" fillId="0" borderId="16" xfId="0" applyFont="1" applyBorder="1" applyAlignment="1">
      <alignment horizontal="center" vertical="center"/>
    </xf>
    <xf numFmtId="0" fontId="95" fillId="29" borderId="15" xfId="0" applyFont="1" applyFill="1" applyBorder="1" applyAlignment="1">
      <alignment horizontal="center" vertical="center" wrapText="1"/>
    </xf>
    <xf numFmtId="0" fontId="103" fillId="29" borderId="17" xfId="0" applyFont="1" applyFill="1" applyBorder="1" applyAlignment="1">
      <alignment horizontal="center" vertical="center"/>
    </xf>
    <xf numFmtId="0" fontId="103" fillId="29" borderId="16" xfId="0" applyFont="1" applyFill="1" applyBorder="1" applyAlignment="1">
      <alignment horizontal="center" vertical="center"/>
    </xf>
    <xf numFmtId="0" fontId="9" fillId="29" borderId="0" xfId="0" applyFont="1" applyFill="1" applyBorder="1" applyAlignment="1">
      <alignment horizontal="center" vertical="center"/>
    </xf>
    <xf numFmtId="0" fontId="9" fillId="29" borderId="0" xfId="0" applyFont="1" applyFill="1" applyAlignment="1">
      <alignment horizontal="center" vertical="center"/>
    </xf>
    <xf numFmtId="170" fontId="9" fillId="29" borderId="0" xfId="0" applyNumberFormat="1" applyFont="1" applyFill="1" applyBorder="1" applyAlignment="1">
      <alignment horizontal="center" vertical="center" wrapText="1"/>
    </xf>
    <xf numFmtId="0" fontId="99" fillId="29" borderId="0" xfId="0" applyFont="1" applyFill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246" applyFont="1" applyFill="1" applyBorder="1" applyAlignment="1">
      <alignment horizontal="center" vertical="center"/>
    </xf>
    <xf numFmtId="0" fontId="79" fillId="29" borderId="0" xfId="0" applyFont="1" applyFill="1" applyBorder="1" applyAlignment="1">
      <alignment horizontal="center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5"/>
  <sheetViews>
    <sheetView view="pageBreakPreview" topLeftCell="A112" zoomScale="60" zoomScaleNormal="70" workbookViewId="0">
      <selection activeCell="M70" sqref="M70"/>
    </sheetView>
  </sheetViews>
  <sheetFormatPr defaultRowHeight="18.75"/>
  <cols>
    <col min="1" max="1" width="95" style="2" customWidth="1"/>
    <col min="2" max="2" width="17.140625" style="277" customWidth="1"/>
    <col min="3" max="6" width="30.7109375" style="277" customWidth="1"/>
    <col min="7" max="7" width="25.7109375" style="277" customWidth="1"/>
    <col min="8" max="8" width="21.7109375" style="277" customWidth="1"/>
    <col min="9" max="9" width="10" style="2" customWidth="1"/>
    <col min="10" max="10" width="9.5703125" style="2" customWidth="1"/>
    <col min="11" max="16384" width="9.140625" style="2"/>
  </cols>
  <sheetData>
    <row r="1" spans="1:8" ht="29.25" customHeight="1">
      <c r="A1" s="187"/>
      <c r="B1" s="468"/>
      <c r="C1" s="468"/>
      <c r="D1" s="468"/>
      <c r="E1" s="468"/>
      <c r="F1" s="188">
        <v>2019</v>
      </c>
      <c r="G1" s="189" t="s">
        <v>102</v>
      </c>
      <c r="H1" s="278" t="s">
        <v>150</v>
      </c>
    </row>
    <row r="2" spans="1:8" ht="29.25" customHeight="1">
      <c r="A2" s="187" t="s">
        <v>14</v>
      </c>
      <c r="B2" s="468" t="s">
        <v>489</v>
      </c>
      <c r="C2" s="468"/>
      <c r="D2" s="468"/>
      <c r="E2" s="468"/>
      <c r="F2" s="188"/>
      <c r="G2" s="189" t="s">
        <v>98</v>
      </c>
      <c r="H2" s="224" t="s">
        <v>500</v>
      </c>
    </row>
    <row r="3" spans="1:8" ht="29.25" customHeight="1">
      <c r="A3" s="187" t="s">
        <v>15</v>
      </c>
      <c r="B3" s="468" t="s">
        <v>490</v>
      </c>
      <c r="C3" s="468"/>
      <c r="D3" s="468"/>
      <c r="E3" s="468"/>
      <c r="F3" s="188"/>
      <c r="G3" s="189" t="s">
        <v>97</v>
      </c>
      <c r="H3" s="278">
        <v>150</v>
      </c>
    </row>
    <row r="4" spans="1:8" ht="29.25" customHeight="1">
      <c r="A4" s="187" t="s">
        <v>20</v>
      </c>
      <c r="B4" s="468" t="s">
        <v>491</v>
      </c>
      <c r="C4" s="468"/>
      <c r="D4" s="468"/>
      <c r="E4" s="468"/>
      <c r="F4" s="188"/>
      <c r="G4" s="189" t="s">
        <v>96</v>
      </c>
      <c r="H4" s="278">
        <v>510100000</v>
      </c>
    </row>
    <row r="5" spans="1:8" ht="29.25" customHeight="1">
      <c r="A5" s="187" t="s">
        <v>451</v>
      </c>
      <c r="B5" s="468" t="s">
        <v>493</v>
      </c>
      <c r="C5" s="468"/>
      <c r="D5" s="468"/>
      <c r="E5" s="468"/>
      <c r="F5" s="188"/>
      <c r="G5" s="189" t="s">
        <v>9</v>
      </c>
      <c r="H5" s="278"/>
    </row>
    <row r="6" spans="1:8" ht="29.25" customHeight="1">
      <c r="A6" s="187" t="s">
        <v>17</v>
      </c>
      <c r="B6" s="468" t="s">
        <v>492</v>
      </c>
      <c r="C6" s="468"/>
      <c r="D6" s="468"/>
      <c r="E6" s="468"/>
      <c r="F6" s="188"/>
      <c r="G6" s="189" t="s">
        <v>8</v>
      </c>
      <c r="H6" s="278"/>
    </row>
    <row r="7" spans="1:8" ht="29.25" customHeight="1">
      <c r="A7" s="187" t="s">
        <v>16</v>
      </c>
      <c r="B7" s="468" t="s">
        <v>494</v>
      </c>
      <c r="C7" s="468"/>
      <c r="D7" s="468"/>
      <c r="E7" s="468"/>
      <c r="F7" s="188" t="s">
        <v>501</v>
      </c>
      <c r="G7" s="189" t="s">
        <v>10</v>
      </c>
      <c r="H7" s="278"/>
    </row>
    <row r="8" spans="1:8" ht="29.25" customHeight="1">
      <c r="A8" s="187" t="s">
        <v>456</v>
      </c>
      <c r="B8" s="468" t="s">
        <v>455</v>
      </c>
      <c r="C8" s="468"/>
      <c r="D8" s="468"/>
      <c r="E8" s="468"/>
      <c r="F8" s="188" t="s">
        <v>121</v>
      </c>
      <c r="G8" s="189"/>
      <c r="H8" s="278" t="s">
        <v>499</v>
      </c>
    </row>
    <row r="9" spans="1:8" ht="29.25" customHeight="1">
      <c r="A9" s="187" t="s">
        <v>21</v>
      </c>
      <c r="B9" s="468" t="s">
        <v>495</v>
      </c>
      <c r="C9" s="468"/>
      <c r="D9" s="468"/>
      <c r="E9" s="468"/>
      <c r="F9" s="188" t="s">
        <v>122</v>
      </c>
      <c r="G9" s="189"/>
      <c r="H9" s="278"/>
    </row>
    <row r="10" spans="1:8" ht="29.25" customHeight="1">
      <c r="A10" s="187" t="s">
        <v>81</v>
      </c>
      <c r="B10" s="468">
        <v>149</v>
      </c>
      <c r="C10" s="468"/>
      <c r="D10" s="468"/>
      <c r="E10" s="468"/>
      <c r="F10" s="188"/>
      <c r="G10" s="189"/>
      <c r="H10" s="278"/>
    </row>
    <row r="11" spans="1:8" ht="29.25" customHeight="1">
      <c r="A11" s="187" t="s">
        <v>11</v>
      </c>
      <c r="B11" s="468" t="s">
        <v>496</v>
      </c>
      <c r="C11" s="468"/>
      <c r="D11" s="468"/>
      <c r="E11" s="468"/>
      <c r="F11" s="188"/>
      <c r="G11" s="189"/>
      <c r="H11" s="278"/>
    </row>
    <row r="12" spans="1:8" ht="29.25" customHeight="1">
      <c r="A12" s="187" t="s">
        <v>12</v>
      </c>
      <c r="B12" s="468" t="s">
        <v>497</v>
      </c>
      <c r="C12" s="468"/>
      <c r="D12" s="468"/>
      <c r="E12" s="468"/>
      <c r="F12" s="188"/>
      <c r="G12" s="189"/>
      <c r="H12" s="278"/>
    </row>
    <row r="13" spans="1:8" ht="29.25" customHeight="1">
      <c r="A13" s="187" t="s">
        <v>13</v>
      </c>
      <c r="B13" s="468" t="s">
        <v>498</v>
      </c>
      <c r="C13" s="468"/>
      <c r="D13" s="468"/>
      <c r="E13" s="468"/>
      <c r="F13" s="188"/>
      <c r="G13" s="189"/>
      <c r="H13" s="278"/>
    </row>
    <row r="14" spans="1:8" ht="19.5" customHeight="1">
      <c r="A14" s="26"/>
      <c r="B14" s="2"/>
      <c r="C14" s="2"/>
      <c r="D14" s="2"/>
      <c r="E14" s="2"/>
      <c r="F14" s="2"/>
      <c r="G14" s="2"/>
      <c r="H14" s="2"/>
    </row>
    <row r="15" spans="1:8" ht="30.75" customHeight="1">
      <c r="A15" s="469" t="s">
        <v>142</v>
      </c>
      <c r="B15" s="469"/>
      <c r="C15" s="469"/>
      <c r="D15" s="469"/>
      <c r="E15" s="469"/>
      <c r="F15" s="469"/>
      <c r="G15" s="469"/>
      <c r="H15" s="469"/>
    </row>
    <row r="16" spans="1:8" ht="38.25" customHeight="1">
      <c r="A16" s="469" t="s">
        <v>488</v>
      </c>
      <c r="B16" s="469"/>
      <c r="C16" s="469"/>
      <c r="D16" s="469"/>
      <c r="E16" s="469"/>
      <c r="F16" s="469"/>
      <c r="G16" s="469"/>
      <c r="H16" s="469"/>
    </row>
    <row r="17" spans="1:8" ht="20.25">
      <c r="A17" s="469" t="s">
        <v>457</v>
      </c>
      <c r="B17" s="469"/>
      <c r="C17" s="469"/>
      <c r="D17" s="469"/>
      <c r="E17" s="469"/>
      <c r="F17" s="469"/>
      <c r="G17" s="469"/>
      <c r="H17" s="469"/>
    </row>
    <row r="18" spans="1:8" ht="23.25" customHeight="1">
      <c r="A18" s="483"/>
      <c r="B18" s="483"/>
      <c r="C18" s="483"/>
      <c r="D18" s="483"/>
      <c r="E18" s="483"/>
      <c r="F18" s="483"/>
      <c r="G18" s="483"/>
      <c r="H18" s="483"/>
    </row>
    <row r="19" spans="1:8" ht="31.5" customHeight="1">
      <c r="A19" s="484" t="s">
        <v>128</v>
      </c>
      <c r="B19" s="484"/>
      <c r="C19" s="484"/>
      <c r="D19" s="484"/>
      <c r="E19" s="484"/>
      <c r="F19" s="484"/>
      <c r="G19" s="484"/>
      <c r="H19" s="484"/>
    </row>
    <row r="20" spans="1:8" ht="29.25" customHeight="1">
      <c r="B20" s="9"/>
      <c r="C20" s="9"/>
      <c r="D20" s="9"/>
      <c r="E20" s="9"/>
      <c r="F20" s="9"/>
      <c r="G20" s="9"/>
      <c r="H20" s="276" t="s">
        <v>368</v>
      </c>
    </row>
    <row r="21" spans="1:8" ht="43.5" customHeight="1">
      <c r="A21" s="481" t="s">
        <v>162</v>
      </c>
      <c r="B21" s="482" t="s">
        <v>18</v>
      </c>
      <c r="C21" s="482" t="s">
        <v>141</v>
      </c>
      <c r="D21" s="482"/>
      <c r="E21" s="491" t="s">
        <v>460</v>
      </c>
      <c r="F21" s="491"/>
      <c r="G21" s="491"/>
      <c r="H21" s="491"/>
    </row>
    <row r="22" spans="1:8" ht="51" customHeight="1">
      <c r="A22" s="481"/>
      <c r="B22" s="482"/>
      <c r="C22" s="279" t="s">
        <v>458</v>
      </c>
      <c r="D22" s="279" t="s">
        <v>459</v>
      </c>
      <c r="E22" s="88" t="s">
        <v>152</v>
      </c>
      <c r="F22" s="88" t="s">
        <v>147</v>
      </c>
      <c r="G22" s="88" t="s">
        <v>158</v>
      </c>
      <c r="H22" s="88" t="s">
        <v>159</v>
      </c>
    </row>
    <row r="23" spans="1:8" ht="28.5" customHeight="1" thickBot="1">
      <c r="A23" s="278">
        <v>1</v>
      </c>
      <c r="B23" s="279">
        <v>2</v>
      </c>
      <c r="C23" s="278">
        <v>3</v>
      </c>
      <c r="D23" s="279">
        <v>4</v>
      </c>
      <c r="E23" s="278">
        <v>5</v>
      </c>
      <c r="F23" s="279">
        <v>6</v>
      </c>
      <c r="G23" s="278">
        <v>7</v>
      </c>
      <c r="H23" s="279">
        <v>8</v>
      </c>
    </row>
    <row r="24" spans="1:8" s="80" customFormat="1" ht="30.75" customHeight="1" thickBot="1">
      <c r="A24" s="488" t="s">
        <v>75</v>
      </c>
      <c r="B24" s="489"/>
      <c r="C24" s="489"/>
      <c r="D24" s="489"/>
      <c r="E24" s="489"/>
      <c r="F24" s="489"/>
      <c r="G24" s="489"/>
      <c r="H24" s="490"/>
    </row>
    <row r="25" spans="1:8" s="80" customFormat="1" ht="30.75" customHeight="1">
      <c r="A25" s="190" t="s">
        <v>129</v>
      </c>
      <c r="B25" s="191">
        <v>1000</v>
      </c>
      <c r="C25" s="286">
        <f>'I. Фін результат'!C8</f>
        <v>11848</v>
      </c>
      <c r="D25" s="286">
        <f>'I. Фін результат'!D8</f>
        <v>14444</v>
      </c>
      <c r="E25" s="286">
        <f>'I. Фін результат'!E8</f>
        <v>12295</v>
      </c>
      <c r="F25" s="286">
        <f>'I. Фін результат'!D8</f>
        <v>14444</v>
      </c>
      <c r="G25" s="286">
        <f>F25-E25</f>
        <v>2149</v>
      </c>
      <c r="H25" s="255">
        <f>(F25/E25)*100</f>
        <v>117.47864985766572</v>
      </c>
    </row>
    <row r="26" spans="1:8" s="80" customFormat="1" ht="30.75" customHeight="1">
      <c r="A26" s="190" t="s">
        <v>114</v>
      </c>
      <c r="B26" s="191">
        <v>1010</v>
      </c>
      <c r="C26" s="286">
        <f>'I. Фін результат'!C9</f>
        <v>-11579</v>
      </c>
      <c r="D26" s="286">
        <f>'I. Фін результат'!D9</f>
        <v>-13695</v>
      </c>
      <c r="E26" s="286">
        <f>'I. Фін результат'!E9</f>
        <v>-11709</v>
      </c>
      <c r="F26" s="286">
        <f>'I. Фін результат'!D9</f>
        <v>-13695</v>
      </c>
      <c r="G26" s="286">
        <f>F26-E26</f>
        <v>-1986</v>
      </c>
      <c r="H26" s="255">
        <f t="shared" ref="H26:H58" si="0">(F26/E26)*100</f>
        <v>116.96131181142711</v>
      </c>
    </row>
    <row r="27" spans="1:8" s="80" customFormat="1" ht="29.25" customHeight="1">
      <c r="A27" s="322" t="s">
        <v>153</v>
      </c>
      <c r="B27" s="323">
        <v>1020</v>
      </c>
      <c r="C27" s="324">
        <f>SUM(C25:C26)</f>
        <v>269</v>
      </c>
      <c r="D27" s="324">
        <f t="shared" ref="D27:F27" si="1">SUM(D25:D26)</f>
        <v>749</v>
      </c>
      <c r="E27" s="324">
        <f t="shared" si="1"/>
        <v>586</v>
      </c>
      <c r="F27" s="324">
        <f t="shared" si="1"/>
        <v>749</v>
      </c>
      <c r="G27" s="324">
        <f t="shared" ref="G27:G58" si="2">F27-E27</f>
        <v>163</v>
      </c>
      <c r="H27" s="325">
        <f t="shared" si="0"/>
        <v>127.81569965870307</v>
      </c>
    </row>
    <row r="28" spans="1:8" s="80" customFormat="1" ht="30.75" customHeight="1">
      <c r="A28" s="190" t="s">
        <v>369</v>
      </c>
      <c r="B28" s="191">
        <v>1030</v>
      </c>
      <c r="C28" s="286">
        <f>'I. Фін результат'!C19</f>
        <v>-1956</v>
      </c>
      <c r="D28" s="286">
        <f>'I. Фін результат'!D19</f>
        <v>-2460</v>
      </c>
      <c r="E28" s="286">
        <f>'I. Фін результат'!E19</f>
        <v>-1957</v>
      </c>
      <c r="F28" s="286">
        <f>'I. Фін результат'!D19</f>
        <v>-2460</v>
      </c>
      <c r="G28" s="286">
        <f t="shared" si="2"/>
        <v>-503</v>
      </c>
      <c r="H28" s="255">
        <f t="shared" si="0"/>
        <v>125.70260602963721</v>
      </c>
    </row>
    <row r="29" spans="1:8" s="80" customFormat="1" ht="30.75" customHeight="1">
      <c r="A29" s="190" t="s">
        <v>103</v>
      </c>
      <c r="B29" s="191">
        <v>1060</v>
      </c>
      <c r="C29" s="286">
        <f>'I. Фін результат'!C40</f>
        <v>-3</v>
      </c>
      <c r="D29" s="286">
        <f>'I. Фін результат'!D40</f>
        <v>-3</v>
      </c>
      <c r="E29" s="286">
        <f>'I. Фін результат'!E40</f>
        <v>-5</v>
      </c>
      <c r="F29" s="286">
        <f>'I. Фін результат'!F40</f>
        <v>-3</v>
      </c>
      <c r="G29" s="286">
        <f t="shared" si="2"/>
        <v>2</v>
      </c>
      <c r="H29" s="255">
        <f t="shared" si="0"/>
        <v>60</v>
      </c>
    </row>
    <row r="30" spans="1:8" s="80" customFormat="1" ht="30.75" customHeight="1">
      <c r="A30" s="190" t="s">
        <v>370</v>
      </c>
      <c r="B30" s="191">
        <v>1070</v>
      </c>
      <c r="C30" s="286">
        <f>'I. Фін результат'!C48</f>
        <v>1735</v>
      </c>
      <c r="D30" s="286">
        <f>'I. Фін результат'!D48</f>
        <v>1930</v>
      </c>
      <c r="E30" s="286">
        <f>'I. Фін результат'!E48</f>
        <v>1477</v>
      </c>
      <c r="F30" s="286">
        <f>'I. Фін результат'!F48</f>
        <v>1930</v>
      </c>
      <c r="G30" s="286">
        <f t="shared" si="2"/>
        <v>453</v>
      </c>
      <c r="H30" s="255">
        <f t="shared" si="0"/>
        <v>130.67027758970886</v>
      </c>
    </row>
    <row r="31" spans="1:8" s="80" customFormat="1" ht="30.75" customHeight="1">
      <c r="A31" s="190" t="s">
        <v>27</v>
      </c>
      <c r="B31" s="191">
        <v>1080</v>
      </c>
      <c r="C31" s="286">
        <f>'I. Фін результат'!C52</f>
        <v>-4</v>
      </c>
      <c r="D31" s="286">
        <f>'I. Фін результат'!D52</f>
        <v>-6</v>
      </c>
      <c r="E31" s="286">
        <f>'I. Фін результат'!E52</f>
        <v>0</v>
      </c>
      <c r="F31" s="286">
        <f>'I. Фін результат'!F52</f>
        <v>-6</v>
      </c>
      <c r="G31" s="286">
        <f t="shared" si="2"/>
        <v>-6</v>
      </c>
      <c r="H31" s="192" t="e">
        <f t="shared" si="0"/>
        <v>#DIV/0!</v>
      </c>
    </row>
    <row r="32" spans="1:8" s="80" customFormat="1" ht="29.25" customHeight="1">
      <c r="A32" s="322" t="s">
        <v>4</v>
      </c>
      <c r="B32" s="323">
        <v>1100</v>
      </c>
      <c r="C32" s="324">
        <f>SUM(C27,C28,C29,C30,C31)</f>
        <v>41</v>
      </c>
      <c r="D32" s="324">
        <f t="shared" ref="D32:F32" si="3">SUM(D27,D28,D29,D30,D31)</f>
        <v>210</v>
      </c>
      <c r="E32" s="324">
        <f t="shared" si="3"/>
        <v>101</v>
      </c>
      <c r="F32" s="324">
        <f t="shared" si="3"/>
        <v>210</v>
      </c>
      <c r="G32" s="324">
        <f t="shared" si="2"/>
        <v>109</v>
      </c>
      <c r="H32" s="325">
        <f t="shared" si="0"/>
        <v>207.92079207920793</v>
      </c>
    </row>
    <row r="33" spans="1:8" s="80" customFormat="1" ht="26.25" customHeight="1">
      <c r="A33" s="326" t="s">
        <v>104</v>
      </c>
      <c r="B33" s="323">
        <v>1310</v>
      </c>
      <c r="C33" s="297">
        <f>'I. Фін результат'!C88</f>
        <v>317</v>
      </c>
      <c r="D33" s="297">
        <f>'I. Фін результат'!D88</f>
        <v>523</v>
      </c>
      <c r="E33" s="297">
        <f>'I. Фін результат'!E88</f>
        <v>363</v>
      </c>
      <c r="F33" s="297">
        <f>'I. Фін результат'!D88</f>
        <v>523</v>
      </c>
      <c r="G33" s="297">
        <f t="shared" si="2"/>
        <v>160</v>
      </c>
      <c r="H33" s="325">
        <f t="shared" si="0"/>
        <v>144.0771349862259</v>
      </c>
    </row>
    <row r="34" spans="1:8" s="80" customFormat="1" ht="29.25" customHeight="1">
      <c r="A34" s="322" t="s">
        <v>138</v>
      </c>
      <c r="B34" s="323">
        <v>5010</v>
      </c>
      <c r="C34" s="297">
        <f>(C33/C25)*100</f>
        <v>2.675557056043214</v>
      </c>
      <c r="D34" s="297">
        <f>(D33/D25)*100</f>
        <v>3.6208806424813069</v>
      </c>
      <c r="E34" s="297">
        <f>(E33/E25)*100</f>
        <v>2.9524196827978857</v>
      </c>
      <c r="F34" s="297">
        <f>(F33/F25)*100</f>
        <v>3.6208806424813069</v>
      </c>
      <c r="G34" s="297">
        <f t="shared" si="2"/>
        <v>0.66846095968342123</v>
      </c>
      <c r="H34" s="325">
        <f t="shared" si="0"/>
        <v>122.64112258762441</v>
      </c>
    </row>
    <row r="35" spans="1:8" s="80" customFormat="1" ht="30.75" customHeight="1">
      <c r="A35" s="190" t="s">
        <v>198</v>
      </c>
      <c r="B35" s="191">
        <v>1110</v>
      </c>
      <c r="C35" s="286">
        <f>'I. Фін результат'!C60</f>
        <v>0</v>
      </c>
      <c r="D35" s="286">
        <f>'I. Фін результат'!D60</f>
        <v>0</v>
      </c>
      <c r="E35" s="286">
        <f>'I. Фін результат'!E60</f>
        <v>0</v>
      </c>
      <c r="F35" s="286">
        <f>'I. Фін результат'!F60</f>
        <v>0</v>
      </c>
      <c r="G35" s="286">
        <f t="shared" si="2"/>
        <v>0</v>
      </c>
      <c r="H35" s="192" t="e">
        <f t="shared" si="0"/>
        <v>#DIV/0!</v>
      </c>
    </row>
    <row r="36" spans="1:8" s="80" customFormat="1" ht="30.75" customHeight="1">
      <c r="A36" s="190" t="s">
        <v>199</v>
      </c>
      <c r="B36" s="191">
        <v>1120</v>
      </c>
      <c r="C36" s="286" t="str">
        <f>'I. Фін результат'!C61</f>
        <v>(    )</v>
      </c>
      <c r="D36" s="286" t="str">
        <f>'I. Фін результат'!D61</f>
        <v>(    )</v>
      </c>
      <c r="E36" s="286" t="str">
        <f>'I. Фін результат'!E61</f>
        <v>(    )</v>
      </c>
      <c r="F36" s="286" t="str">
        <f>'I. Фін результат'!F61</f>
        <v>(    )</v>
      </c>
      <c r="G36" s="287" t="e">
        <f t="shared" si="2"/>
        <v>#VALUE!</v>
      </c>
      <c r="H36" s="192" t="e">
        <f t="shared" si="0"/>
        <v>#VALUE!</v>
      </c>
    </row>
    <row r="37" spans="1:8" s="80" customFormat="1" ht="30.75" customHeight="1">
      <c r="A37" s="190" t="s">
        <v>200</v>
      </c>
      <c r="B37" s="191">
        <v>1130</v>
      </c>
      <c r="C37" s="286">
        <f>'I. Фін результат'!C62</f>
        <v>53</v>
      </c>
      <c r="D37" s="286">
        <f>'I. Фін результат'!D62</f>
        <v>46</v>
      </c>
      <c r="E37" s="286">
        <f>'I. Фін результат'!E62</f>
        <v>52</v>
      </c>
      <c r="F37" s="286">
        <f>'I. Фін результат'!F62</f>
        <v>46</v>
      </c>
      <c r="G37" s="286">
        <f t="shared" si="2"/>
        <v>-6</v>
      </c>
      <c r="H37" s="255">
        <f t="shared" si="0"/>
        <v>88.461538461538453</v>
      </c>
    </row>
    <row r="38" spans="1:8" s="80" customFormat="1" ht="30.75" customHeight="1">
      <c r="A38" s="190" t="s">
        <v>201</v>
      </c>
      <c r="B38" s="191">
        <v>1140</v>
      </c>
      <c r="C38" s="286" t="str">
        <f>'I. Фін результат'!C63</f>
        <v>(    )</v>
      </c>
      <c r="D38" s="286" t="str">
        <f>'I. Фін результат'!D63</f>
        <v>(    )</v>
      </c>
      <c r="E38" s="286" t="str">
        <f>'I. Фін результат'!E63</f>
        <v>(    )</v>
      </c>
      <c r="F38" s="286" t="str">
        <f>'I. Фін результат'!F63</f>
        <v>(    )</v>
      </c>
      <c r="G38" s="287" t="e">
        <f t="shared" si="2"/>
        <v>#VALUE!</v>
      </c>
      <c r="H38" s="192" t="e">
        <f t="shared" si="0"/>
        <v>#VALUE!</v>
      </c>
    </row>
    <row r="39" spans="1:8" s="80" customFormat="1" ht="30.75" customHeight="1">
      <c r="A39" s="190" t="s">
        <v>371</v>
      </c>
      <c r="B39" s="191">
        <v>1150</v>
      </c>
      <c r="C39" s="286">
        <f>'I. Фін результат'!C64</f>
        <v>0</v>
      </c>
      <c r="D39" s="286">
        <f>'I. Фін результат'!D64</f>
        <v>0</v>
      </c>
      <c r="E39" s="286">
        <f>'I. Фін результат'!E64</f>
        <v>0</v>
      </c>
      <c r="F39" s="286">
        <f>'I. Фін результат'!F64</f>
        <v>0</v>
      </c>
      <c r="G39" s="286">
        <f t="shared" si="2"/>
        <v>0</v>
      </c>
      <c r="H39" s="192" t="e">
        <f t="shared" si="0"/>
        <v>#DIV/0!</v>
      </c>
    </row>
    <row r="40" spans="1:8" s="80" customFormat="1" ht="30.75" customHeight="1">
      <c r="A40" s="190" t="s">
        <v>372</v>
      </c>
      <c r="B40" s="191">
        <v>1160</v>
      </c>
      <c r="C40" s="286">
        <f>'I. Фін результат'!C67</f>
        <v>0</v>
      </c>
      <c r="D40" s="286">
        <f>'I. Фін результат'!D67</f>
        <v>0</v>
      </c>
      <c r="E40" s="286">
        <f>'I. Фін результат'!E67</f>
        <v>0</v>
      </c>
      <c r="F40" s="286">
        <f>'I. Фін результат'!F67</f>
        <v>0</v>
      </c>
      <c r="G40" s="286">
        <f t="shared" si="2"/>
        <v>0</v>
      </c>
      <c r="H40" s="192" t="e">
        <f t="shared" si="0"/>
        <v>#DIV/0!</v>
      </c>
    </row>
    <row r="41" spans="1:8" s="80" customFormat="1" ht="29.25" customHeight="1">
      <c r="A41" s="322" t="s">
        <v>74</v>
      </c>
      <c r="B41" s="323">
        <v>1170</v>
      </c>
      <c r="C41" s="324">
        <f>SUM(C32,C35:C39,C40)</f>
        <v>94</v>
      </c>
      <c r="D41" s="324">
        <f>SUM(D32,D35:D39,D40)</f>
        <v>256</v>
      </c>
      <c r="E41" s="324">
        <f>SUM(E32,E35:E39,E40)</f>
        <v>153</v>
      </c>
      <c r="F41" s="324">
        <f>SUM(F32,F35:F39,F40)</f>
        <v>256</v>
      </c>
      <c r="G41" s="297">
        <f t="shared" si="2"/>
        <v>103</v>
      </c>
      <c r="H41" s="325">
        <f t="shared" si="0"/>
        <v>167.3202614379085</v>
      </c>
    </row>
    <row r="42" spans="1:8" s="80" customFormat="1" ht="30.75" customHeight="1">
      <c r="A42" s="190" t="s">
        <v>209</v>
      </c>
      <c r="B42" s="191">
        <v>1180</v>
      </c>
      <c r="C42" s="286">
        <f>'I. Фін результат'!C71</f>
        <v>-17</v>
      </c>
      <c r="D42" s="286">
        <f>'I. Фін результат'!D71</f>
        <v>-46</v>
      </c>
      <c r="E42" s="286">
        <f>'I. Фін результат'!E71</f>
        <v>-28</v>
      </c>
      <c r="F42" s="286">
        <f>'I. Фін результат'!F71</f>
        <v>-46</v>
      </c>
      <c r="G42" s="286">
        <f t="shared" si="2"/>
        <v>-18</v>
      </c>
      <c r="H42" s="255">
        <f t="shared" si="0"/>
        <v>164.28571428571428</v>
      </c>
    </row>
    <row r="43" spans="1:8" s="80" customFormat="1" ht="30.75" customHeight="1">
      <c r="A43" s="190" t="s">
        <v>210</v>
      </c>
      <c r="B43" s="191">
        <v>1181</v>
      </c>
      <c r="C43" s="286">
        <f>'I. Фін результат'!C72</f>
        <v>0</v>
      </c>
      <c r="D43" s="286">
        <f>'I. Фін результат'!D72</f>
        <v>0</v>
      </c>
      <c r="E43" s="286">
        <f>'I. Фін результат'!E72</f>
        <v>0</v>
      </c>
      <c r="F43" s="286">
        <f>'I. Фін результат'!F72</f>
        <v>0</v>
      </c>
      <c r="G43" s="286">
        <f t="shared" si="2"/>
        <v>0</v>
      </c>
      <c r="H43" s="192" t="e">
        <f t="shared" si="0"/>
        <v>#DIV/0!</v>
      </c>
    </row>
    <row r="44" spans="1:8" s="80" customFormat="1" ht="30.75" customHeight="1">
      <c r="A44" s="190" t="s">
        <v>211</v>
      </c>
      <c r="B44" s="191">
        <v>1190</v>
      </c>
      <c r="C44" s="286">
        <f>'I. Фін результат'!C73</f>
        <v>0</v>
      </c>
      <c r="D44" s="286">
        <f>'I. Фін результат'!D73</f>
        <v>0</v>
      </c>
      <c r="E44" s="286">
        <f>'I. Фін результат'!E73</f>
        <v>0</v>
      </c>
      <c r="F44" s="286">
        <f>'I. Фін результат'!F73</f>
        <v>0</v>
      </c>
      <c r="G44" s="286">
        <f t="shared" si="2"/>
        <v>0</v>
      </c>
      <c r="H44" s="192" t="e">
        <f t="shared" si="0"/>
        <v>#DIV/0!</v>
      </c>
    </row>
    <row r="45" spans="1:8" s="80" customFormat="1" ht="30.75" customHeight="1">
      <c r="A45" s="190" t="s">
        <v>212</v>
      </c>
      <c r="B45" s="191">
        <v>1191</v>
      </c>
      <c r="C45" s="286" t="str">
        <f>'I. Фін результат'!C74</f>
        <v>(    )</v>
      </c>
      <c r="D45" s="286" t="str">
        <f>'I. Фін результат'!D74</f>
        <v>(    )</v>
      </c>
      <c r="E45" s="286" t="str">
        <f>'I. Фін результат'!E74</f>
        <v>(    )</v>
      </c>
      <c r="F45" s="286" t="str">
        <f>'I. Фін результат'!F74</f>
        <v>(    )</v>
      </c>
      <c r="G45" s="287" t="e">
        <f t="shared" si="2"/>
        <v>#VALUE!</v>
      </c>
      <c r="H45" s="192" t="e">
        <f t="shared" si="0"/>
        <v>#VALUE!</v>
      </c>
    </row>
    <row r="46" spans="1:8" s="80" customFormat="1" ht="29.25" customHeight="1">
      <c r="A46" s="322" t="s">
        <v>244</v>
      </c>
      <c r="B46" s="323">
        <v>1200</v>
      </c>
      <c r="C46" s="324">
        <f>SUM(C41:C45)</f>
        <v>77</v>
      </c>
      <c r="D46" s="324">
        <f>SUM(D41:D45)</f>
        <v>210</v>
      </c>
      <c r="E46" s="324">
        <f>SUM(E41:E45)</f>
        <v>125</v>
      </c>
      <c r="F46" s="324">
        <f>SUM(F41:F45)</f>
        <v>210</v>
      </c>
      <c r="G46" s="297">
        <f t="shared" si="2"/>
        <v>85</v>
      </c>
      <c r="H46" s="325">
        <f t="shared" si="0"/>
        <v>168</v>
      </c>
    </row>
    <row r="47" spans="1:8" s="80" customFormat="1" ht="30.75" customHeight="1">
      <c r="A47" s="190" t="s">
        <v>334</v>
      </c>
      <c r="B47" s="191">
        <v>1201</v>
      </c>
      <c r="C47" s="286">
        <f>'I. Фін результат'!C76</f>
        <v>77</v>
      </c>
      <c r="D47" s="286">
        <f>'I. Фін результат'!D76</f>
        <v>210</v>
      </c>
      <c r="E47" s="286">
        <f>'I. Фін результат'!E76</f>
        <v>125</v>
      </c>
      <c r="F47" s="286">
        <f>'I. Фін результат'!F76</f>
        <v>210</v>
      </c>
      <c r="G47" s="286">
        <f t="shared" si="2"/>
        <v>85</v>
      </c>
      <c r="H47" s="255">
        <f t="shared" si="0"/>
        <v>168</v>
      </c>
    </row>
    <row r="48" spans="1:8" s="80" customFormat="1" ht="30.75" customHeight="1">
      <c r="A48" s="190" t="s">
        <v>335</v>
      </c>
      <c r="B48" s="191">
        <v>1202</v>
      </c>
      <c r="C48" s="286" t="str">
        <f>'I. Фін результат'!C77</f>
        <v>(    )</v>
      </c>
      <c r="D48" s="286" t="str">
        <f>'I. Фін результат'!D77</f>
        <v>(    )</v>
      </c>
      <c r="E48" s="286" t="str">
        <f>'I. Фін результат'!E77</f>
        <v>(    )</v>
      </c>
      <c r="F48" s="286" t="str">
        <f>'I. Фін результат'!F77</f>
        <v>(    )</v>
      </c>
      <c r="G48" s="287" t="e">
        <f t="shared" si="2"/>
        <v>#VALUE!</v>
      </c>
      <c r="H48" s="192" t="e">
        <f t="shared" si="0"/>
        <v>#VALUE!</v>
      </c>
    </row>
    <row r="49" spans="1:8" s="80" customFormat="1" ht="29.25" customHeight="1">
      <c r="A49" s="322" t="s">
        <v>19</v>
      </c>
      <c r="B49" s="323">
        <v>1210</v>
      </c>
      <c r="C49" s="324">
        <f>SUM(C25,C30,C35,C37,C39,C43,C44)</f>
        <v>13636</v>
      </c>
      <c r="D49" s="324">
        <f>SUM(D25,D30,D35,D37,D39,D43,D44)</f>
        <v>16420</v>
      </c>
      <c r="E49" s="324">
        <f>SUM(E25,E30,E35,E37,E39,E43,E44)</f>
        <v>13824</v>
      </c>
      <c r="F49" s="324">
        <f>SUM(F25,F30,F35,F37,F39,F43,F44)</f>
        <v>16420</v>
      </c>
      <c r="G49" s="324">
        <f t="shared" si="2"/>
        <v>2596</v>
      </c>
      <c r="H49" s="325">
        <f t="shared" si="0"/>
        <v>118.77893518518519</v>
      </c>
    </row>
    <row r="50" spans="1:8" s="80" customFormat="1" ht="29.25" customHeight="1">
      <c r="A50" s="322" t="s">
        <v>89</v>
      </c>
      <c r="B50" s="323">
        <v>1220</v>
      </c>
      <c r="C50" s="324">
        <f>SUM(C26,C28,C29,C31,C36,C38,C40,C42,C45)</f>
        <v>-13559</v>
      </c>
      <c r="D50" s="324">
        <f>SUM(D26,D28,D29,D31,D36,D38,D40,D42,D45)</f>
        <v>-16210</v>
      </c>
      <c r="E50" s="324">
        <f>SUM(E26,E28,E29,E31,E36,E38,E40,E42,E45)</f>
        <v>-13699</v>
      </c>
      <c r="F50" s="324">
        <f>SUM(F26,F28,F29,F31,F36,F38,F40,F42,F45)</f>
        <v>-16210</v>
      </c>
      <c r="G50" s="324">
        <f t="shared" si="2"/>
        <v>-2511</v>
      </c>
      <c r="H50" s="325">
        <f t="shared" si="0"/>
        <v>118.32980509526243</v>
      </c>
    </row>
    <row r="51" spans="1:8" s="80" customFormat="1" ht="30.75" customHeight="1">
      <c r="A51" s="190" t="s">
        <v>151</v>
      </c>
      <c r="B51" s="191">
        <v>1230</v>
      </c>
      <c r="C51" s="286">
        <f>'I. Фін результат'!C80</f>
        <v>0</v>
      </c>
      <c r="D51" s="286">
        <f>'I. Фін результат'!D80</f>
        <v>0</v>
      </c>
      <c r="E51" s="286">
        <f>'I. Фін результат'!E80</f>
        <v>0</v>
      </c>
      <c r="F51" s="286">
        <f>'I. Фін результат'!F80</f>
        <v>0</v>
      </c>
      <c r="G51" s="286">
        <f t="shared" si="2"/>
        <v>0</v>
      </c>
      <c r="H51" s="192" t="e">
        <f t="shared" si="0"/>
        <v>#DIV/0!</v>
      </c>
    </row>
    <row r="52" spans="1:8" s="80" customFormat="1" ht="29.25" customHeight="1">
      <c r="A52" s="322" t="s">
        <v>140</v>
      </c>
      <c r="B52" s="323"/>
      <c r="C52" s="324"/>
      <c r="D52" s="324"/>
      <c r="E52" s="324"/>
      <c r="F52" s="324"/>
      <c r="G52" s="324">
        <f t="shared" si="2"/>
        <v>0</v>
      </c>
      <c r="H52" s="327" t="e">
        <f t="shared" si="0"/>
        <v>#DIV/0!</v>
      </c>
    </row>
    <row r="53" spans="1:8" s="80" customFormat="1" ht="31.5" customHeight="1">
      <c r="A53" s="190" t="s">
        <v>161</v>
      </c>
      <c r="B53" s="191">
        <v>1400</v>
      </c>
      <c r="C53" s="286">
        <f>'I. Фін результат'!C90</f>
        <v>1799</v>
      </c>
      <c r="D53" s="286">
        <f>'I. Фін результат'!D90</f>
        <v>2101</v>
      </c>
      <c r="E53" s="286">
        <f>'I. Фін результат'!E90</f>
        <v>1514</v>
      </c>
      <c r="F53" s="286">
        <f>'I. Фін результат'!F90</f>
        <v>2101</v>
      </c>
      <c r="G53" s="286">
        <f t="shared" si="2"/>
        <v>587</v>
      </c>
      <c r="H53" s="255">
        <f t="shared" si="0"/>
        <v>138.77146631439894</v>
      </c>
    </row>
    <row r="54" spans="1:8" s="80" customFormat="1" ht="30.75" customHeight="1">
      <c r="A54" s="190" t="s">
        <v>5</v>
      </c>
      <c r="B54" s="191">
        <v>1410</v>
      </c>
      <c r="C54" s="286">
        <f>'I. Фін результат'!C91</f>
        <v>8307</v>
      </c>
      <c r="D54" s="286">
        <f>'I. Фін результат'!D91</f>
        <v>10213</v>
      </c>
      <c r="E54" s="286">
        <f>'I. Фін результат'!E91</f>
        <v>8883</v>
      </c>
      <c r="F54" s="286">
        <f>'I. Фін результат'!F91</f>
        <v>10213</v>
      </c>
      <c r="G54" s="286">
        <f t="shared" si="2"/>
        <v>1330</v>
      </c>
      <c r="H54" s="255">
        <f t="shared" si="0"/>
        <v>114.97241922773837</v>
      </c>
    </row>
    <row r="55" spans="1:8" s="80" customFormat="1" ht="35.25" customHeight="1">
      <c r="A55" s="190" t="s">
        <v>6</v>
      </c>
      <c r="B55" s="191">
        <v>1420</v>
      </c>
      <c r="C55" s="286">
        <f>'I. Фін результат'!C92</f>
        <v>1925</v>
      </c>
      <c r="D55" s="286">
        <f>'I. Фін результат'!D92</f>
        <v>2292</v>
      </c>
      <c r="E55" s="286">
        <f>'I. Фін результат'!E92</f>
        <v>1955</v>
      </c>
      <c r="F55" s="286">
        <f>'I. Фін результат'!F92</f>
        <v>2292</v>
      </c>
      <c r="G55" s="286">
        <f t="shared" si="2"/>
        <v>337</v>
      </c>
      <c r="H55" s="255">
        <f t="shared" si="0"/>
        <v>117.2378516624041</v>
      </c>
    </row>
    <row r="56" spans="1:8" s="80" customFormat="1" ht="34.5" customHeight="1">
      <c r="A56" s="190" t="s">
        <v>7</v>
      </c>
      <c r="B56" s="191">
        <v>1430</v>
      </c>
      <c r="C56" s="286">
        <f>'I. Фін результат'!C93</f>
        <v>276</v>
      </c>
      <c r="D56" s="286">
        <f>'I. Фін результат'!D93</f>
        <v>313</v>
      </c>
      <c r="E56" s="286">
        <f>'I. Фін результат'!E93</f>
        <v>262</v>
      </c>
      <c r="F56" s="286">
        <f>'I. Фін результат'!F93</f>
        <v>313</v>
      </c>
      <c r="G56" s="286">
        <f t="shared" si="2"/>
        <v>51</v>
      </c>
      <c r="H56" s="255">
        <f t="shared" si="0"/>
        <v>119.46564885496183</v>
      </c>
    </row>
    <row r="57" spans="1:8" s="80" customFormat="1" ht="33" customHeight="1">
      <c r="A57" s="190" t="s">
        <v>27</v>
      </c>
      <c r="B57" s="191">
        <v>1440</v>
      </c>
      <c r="C57" s="286">
        <f>'I. Фін результат'!C94</f>
        <v>1235</v>
      </c>
      <c r="D57" s="286">
        <f>'I. Фін результат'!D94</f>
        <v>1245</v>
      </c>
      <c r="E57" s="286">
        <f>'I. Фін результат'!E94</f>
        <v>1057</v>
      </c>
      <c r="F57" s="286">
        <f>'I. Фін результат'!F94</f>
        <v>1245</v>
      </c>
      <c r="G57" s="286">
        <f t="shared" si="2"/>
        <v>188</v>
      </c>
      <c r="H57" s="255">
        <f t="shared" si="0"/>
        <v>117.78618732261117</v>
      </c>
    </row>
    <row r="58" spans="1:8" s="80" customFormat="1" ht="33.75" customHeight="1" thickBot="1">
      <c r="A58" s="322" t="s">
        <v>50</v>
      </c>
      <c r="B58" s="323">
        <v>1450</v>
      </c>
      <c r="C58" s="324">
        <f>SUM(C53,C54,C55,C56,C57)</f>
        <v>13542</v>
      </c>
      <c r="D58" s="324">
        <f>SUM(D53,D54,D55,D56,D57)</f>
        <v>16164</v>
      </c>
      <c r="E58" s="324">
        <f>SUM(E53,E54,E55,E56,E57)</f>
        <v>13671</v>
      </c>
      <c r="F58" s="324">
        <f>SUM(F53,F54,F55,F56,F57)</f>
        <v>16164</v>
      </c>
      <c r="G58" s="324">
        <f t="shared" si="2"/>
        <v>2493</v>
      </c>
      <c r="H58" s="325">
        <f t="shared" si="0"/>
        <v>118.23568136932192</v>
      </c>
    </row>
    <row r="59" spans="1:8" s="80" customFormat="1" ht="29.25" customHeight="1" thickBot="1">
      <c r="A59" s="462" t="s">
        <v>107</v>
      </c>
      <c r="B59" s="463"/>
      <c r="C59" s="463"/>
      <c r="D59" s="463"/>
      <c r="E59" s="463"/>
      <c r="F59" s="463"/>
      <c r="G59" s="463"/>
      <c r="H59" s="464"/>
    </row>
    <row r="60" spans="1:8" s="80" customFormat="1" ht="37.5" customHeight="1">
      <c r="A60" s="485" t="s">
        <v>373</v>
      </c>
      <c r="B60" s="486"/>
      <c r="C60" s="486"/>
      <c r="D60" s="486"/>
      <c r="E60" s="486"/>
      <c r="F60" s="486"/>
      <c r="G60" s="486"/>
      <c r="H60" s="487"/>
    </row>
    <row r="61" spans="1:8" s="80" customFormat="1" ht="50.25" customHeight="1">
      <c r="A61" s="328" t="s">
        <v>382</v>
      </c>
      <c r="B61" s="329">
        <v>2110</v>
      </c>
      <c r="C61" s="330">
        <f>'ІІ. Розр. з бюджетом'!C19</f>
        <v>139</v>
      </c>
      <c r="D61" s="330">
        <f>'ІІ. Розр. з бюджетом'!D19</f>
        <v>192</v>
      </c>
      <c r="E61" s="330">
        <f>'ІІ. Розр. з бюджетом'!E19</f>
        <v>149</v>
      </c>
      <c r="F61" s="330">
        <f>'ІІ. Розр. з бюджетом'!F19</f>
        <v>192</v>
      </c>
      <c r="G61" s="330">
        <f t="shared" ref="G61:G64" si="4">F61-E61</f>
        <v>43</v>
      </c>
      <c r="H61" s="255">
        <f t="shared" ref="H61:H91" si="5">(F61/E61)*100</f>
        <v>128.85906040268455</v>
      </c>
    </row>
    <row r="62" spans="1:8" s="80" customFormat="1" ht="51" customHeight="1">
      <c r="A62" s="328" t="s">
        <v>375</v>
      </c>
      <c r="B62" s="331">
        <v>2120</v>
      </c>
      <c r="C62" s="332">
        <f>'ІІ. Розр. з бюджетом'!C27</f>
        <v>1500</v>
      </c>
      <c r="D62" s="332">
        <f>'ІІ. Розр. з бюджетом'!D27</f>
        <v>1915</v>
      </c>
      <c r="E62" s="332">
        <f>'ІІ. Розр. з бюджетом'!E27</f>
        <v>1670</v>
      </c>
      <c r="F62" s="332">
        <f>'ІІ. Розр. з бюджетом'!F27</f>
        <v>1915</v>
      </c>
      <c r="G62" s="330">
        <f t="shared" si="4"/>
        <v>245</v>
      </c>
      <c r="H62" s="255">
        <f t="shared" si="5"/>
        <v>114.67065868263472</v>
      </c>
    </row>
    <row r="63" spans="1:8" s="80" customFormat="1" ht="36.75" customHeight="1">
      <c r="A63" s="328" t="s">
        <v>376</v>
      </c>
      <c r="B63" s="331">
        <v>2130</v>
      </c>
      <c r="C63" s="332">
        <f>'ІІ. Розр. з бюджетом'!C36</f>
        <v>2003</v>
      </c>
      <c r="D63" s="332">
        <f>'ІІ. Розр. з бюджетом'!D36</f>
        <v>2388</v>
      </c>
      <c r="E63" s="332">
        <f>'ІІ. Розр. з бюджетом'!E36</f>
        <v>2044</v>
      </c>
      <c r="F63" s="332">
        <f>'ІІ. Розр. з бюджетом'!F36</f>
        <v>2388</v>
      </c>
      <c r="G63" s="330">
        <f t="shared" si="4"/>
        <v>344</v>
      </c>
      <c r="H63" s="255">
        <f t="shared" si="5"/>
        <v>116.82974559686889</v>
      </c>
    </row>
    <row r="64" spans="1:8" s="80" customFormat="1" ht="33" customHeight="1" thickBot="1">
      <c r="A64" s="326" t="s">
        <v>433</v>
      </c>
      <c r="B64" s="333">
        <v>2200</v>
      </c>
      <c r="C64" s="334">
        <f>'ІІ. Розр. з бюджетом'!C43</f>
        <v>3642</v>
      </c>
      <c r="D64" s="334">
        <f>'ІІ. Розр. з бюджетом'!D43</f>
        <v>4495</v>
      </c>
      <c r="E64" s="334">
        <f>'ІІ. Розр. з бюджетом'!E43</f>
        <v>3863</v>
      </c>
      <c r="F64" s="334">
        <f>'ІІ. Розр. з бюджетом'!F43</f>
        <v>4495</v>
      </c>
      <c r="G64" s="324">
        <f t="shared" si="4"/>
        <v>632</v>
      </c>
      <c r="H64" s="325">
        <f t="shared" si="5"/>
        <v>116.36034170333937</v>
      </c>
    </row>
    <row r="65" spans="1:8" s="80" customFormat="1" ht="33" customHeight="1" thickBot="1">
      <c r="A65" s="462" t="s">
        <v>251</v>
      </c>
      <c r="B65" s="463"/>
      <c r="C65" s="463"/>
      <c r="D65" s="463"/>
      <c r="E65" s="463"/>
      <c r="F65" s="463"/>
      <c r="G65" s="463"/>
      <c r="H65" s="464"/>
    </row>
    <row r="66" spans="1:8" s="80" customFormat="1" ht="37.5" customHeight="1">
      <c r="A66" s="335" t="s">
        <v>248</v>
      </c>
      <c r="B66" s="336">
        <v>3405</v>
      </c>
      <c r="C66" s="334">
        <f>'ІІІ. Рух грош. коштів'!C66</f>
        <v>904</v>
      </c>
      <c r="D66" s="334">
        <f>'ІІІ. Рух грош. коштів'!D66</f>
        <v>689</v>
      </c>
      <c r="E66" s="334">
        <f>'ІІІ. Рух грош. коштів'!E66</f>
        <v>974</v>
      </c>
      <c r="F66" s="334">
        <f>'ІІІ. Рух грош. коштів'!F66</f>
        <v>689</v>
      </c>
      <c r="G66" s="324">
        <f t="shared" ref="G66:G72" si="6">F66-E66</f>
        <v>-285</v>
      </c>
      <c r="H66" s="325">
        <f t="shared" si="5"/>
        <v>70.739219712525667</v>
      </c>
    </row>
    <row r="67" spans="1:8" s="80" customFormat="1" ht="33" customHeight="1">
      <c r="A67" s="337" t="s">
        <v>294</v>
      </c>
      <c r="B67" s="338">
        <v>3030</v>
      </c>
      <c r="C67" s="332">
        <f>'ІІІ. Рух грош. коштів'!C12</f>
        <v>1845</v>
      </c>
      <c r="D67" s="332">
        <f>'ІІІ. Рух грош. коштів'!D12</f>
        <v>2040</v>
      </c>
      <c r="E67" s="332">
        <f>'ІІІ. Рух грош. коштів'!E12</f>
        <v>1477</v>
      </c>
      <c r="F67" s="332">
        <f>'ІІІ. Рух грош. коштів'!F12</f>
        <v>2040</v>
      </c>
      <c r="G67" s="324"/>
      <c r="H67" s="255">
        <f t="shared" si="5"/>
        <v>138.11780636425186</v>
      </c>
    </row>
    <row r="68" spans="1:8" s="80" customFormat="1" ht="33" customHeight="1">
      <c r="A68" s="337" t="s">
        <v>242</v>
      </c>
      <c r="B68" s="338">
        <v>3195</v>
      </c>
      <c r="C68" s="332">
        <f>'ІІІ. Рух грош. коштів'!C34</f>
        <v>-101</v>
      </c>
      <c r="D68" s="332">
        <f>'ІІІ. Рух грош. коштів'!D34</f>
        <v>389</v>
      </c>
      <c r="E68" s="332">
        <f>'ІІІ. Рух грош. коштів'!E34</f>
        <v>38</v>
      </c>
      <c r="F68" s="332">
        <f>'ІІІ. Рух грош. коштів'!F34</f>
        <v>389</v>
      </c>
      <c r="G68" s="324">
        <f t="shared" si="6"/>
        <v>351</v>
      </c>
      <c r="H68" s="255">
        <f t="shared" si="5"/>
        <v>1023.6842105263157</v>
      </c>
    </row>
    <row r="69" spans="1:8" s="80" customFormat="1" ht="33" customHeight="1">
      <c r="A69" s="337" t="s">
        <v>108</v>
      </c>
      <c r="B69" s="338">
        <v>3295</v>
      </c>
      <c r="C69" s="332">
        <f>'ІІІ. Рух грош. коштів'!C52</f>
        <v>-144</v>
      </c>
      <c r="D69" s="332">
        <f>'ІІІ. Рух грош. коштів'!D52</f>
        <v>-67</v>
      </c>
      <c r="E69" s="332">
        <f>'ІІІ. Рух грош. коштів'!E52</f>
        <v>-377</v>
      </c>
      <c r="F69" s="332">
        <f>'ІІІ. Рух грош. коштів'!F52</f>
        <v>-67</v>
      </c>
      <c r="G69" s="324">
        <f t="shared" si="6"/>
        <v>310</v>
      </c>
      <c r="H69" s="255">
        <f t="shared" si="5"/>
        <v>17.771883289124666</v>
      </c>
    </row>
    <row r="70" spans="1:8" s="80" customFormat="1" ht="33" customHeight="1">
      <c r="A70" s="337" t="s">
        <v>250</v>
      </c>
      <c r="B70" s="338">
        <v>3395</v>
      </c>
      <c r="C70" s="332">
        <f>'ІІІ. Рух грош. коштів'!C64</f>
        <v>30</v>
      </c>
      <c r="D70" s="332">
        <f>'ІІІ. Рух грош. коштів'!D64</f>
        <v>46</v>
      </c>
      <c r="E70" s="332">
        <f>'ІІІ. Рух грош. коштів'!E64</f>
        <v>52</v>
      </c>
      <c r="F70" s="332">
        <f>'ІІІ. Рух грош. коштів'!F64</f>
        <v>46</v>
      </c>
      <c r="G70" s="324">
        <f t="shared" si="6"/>
        <v>-6</v>
      </c>
      <c r="H70" s="255">
        <f t="shared" si="5"/>
        <v>88.461538461538453</v>
      </c>
    </row>
    <row r="71" spans="1:8" s="80" customFormat="1" ht="33" customHeight="1">
      <c r="A71" s="337" t="s">
        <v>111</v>
      </c>
      <c r="B71" s="338">
        <v>3410</v>
      </c>
      <c r="C71" s="332">
        <f>'ІІІ. Рух грош. коштів'!C67</f>
        <v>0</v>
      </c>
      <c r="D71" s="332">
        <f>'ІІІ. Рух грош. коштів'!D67</f>
        <v>0</v>
      </c>
      <c r="E71" s="332">
        <f>'ІІІ. Рух грош. коштів'!E67</f>
        <v>0</v>
      </c>
      <c r="F71" s="332">
        <f>'ІІІ. Рух грош. коштів'!F67</f>
        <v>0</v>
      </c>
      <c r="G71" s="324">
        <f t="shared" si="6"/>
        <v>0</v>
      </c>
      <c r="H71" s="192" t="e">
        <f t="shared" si="5"/>
        <v>#DIV/0!</v>
      </c>
    </row>
    <row r="72" spans="1:8" s="80" customFormat="1" ht="37.5" customHeight="1" thickBot="1">
      <c r="A72" s="335" t="s">
        <v>249</v>
      </c>
      <c r="B72" s="336">
        <v>3415</v>
      </c>
      <c r="C72" s="334">
        <f>SUM(C66,C68:C71)</f>
        <v>689</v>
      </c>
      <c r="D72" s="334">
        <f>SUM(D66,D68:D71)</f>
        <v>1057</v>
      </c>
      <c r="E72" s="334">
        <f>SUM(E66,E68:E71)</f>
        <v>687</v>
      </c>
      <c r="F72" s="334">
        <f>SUM(F66,F68:F71)</f>
        <v>1057</v>
      </c>
      <c r="G72" s="324">
        <f t="shared" si="6"/>
        <v>370</v>
      </c>
      <c r="H72" s="325">
        <f t="shared" si="5"/>
        <v>153.85735080058225</v>
      </c>
    </row>
    <row r="73" spans="1:8" s="80" customFormat="1" ht="33" customHeight="1">
      <c r="A73" s="475" t="s">
        <v>252</v>
      </c>
      <c r="B73" s="476"/>
      <c r="C73" s="476"/>
      <c r="D73" s="476"/>
      <c r="E73" s="476"/>
      <c r="F73" s="476"/>
      <c r="G73" s="476"/>
      <c r="H73" s="477"/>
    </row>
    <row r="74" spans="1:8" s="80" customFormat="1" ht="27.75" customHeight="1">
      <c r="A74" s="326" t="s">
        <v>202</v>
      </c>
      <c r="B74" s="339">
        <v>4000</v>
      </c>
      <c r="C74" s="324">
        <f>SUM(C75:C80)</f>
        <v>144</v>
      </c>
      <c r="D74" s="324">
        <f>SUM(D75:D80)</f>
        <v>67</v>
      </c>
      <c r="E74" s="324">
        <f>SUM(E75:E80)</f>
        <v>377</v>
      </c>
      <c r="F74" s="324">
        <f>SUM(F75:F80)</f>
        <v>67</v>
      </c>
      <c r="G74" s="324">
        <f t="shared" ref="G74:G80" si="7">F74-E74</f>
        <v>-310</v>
      </c>
      <c r="H74" s="340">
        <f t="shared" si="5"/>
        <v>17.771883289124666</v>
      </c>
    </row>
    <row r="75" spans="1:8" s="80" customFormat="1" ht="33" customHeight="1">
      <c r="A75" s="337" t="s">
        <v>1</v>
      </c>
      <c r="B75" s="336" t="s">
        <v>135</v>
      </c>
      <c r="C75" s="330">
        <f>'IV. Кап. інвестиції'!C8</f>
        <v>0</v>
      </c>
      <c r="D75" s="330">
        <f>'IV. Кап. інвестиції'!D8</f>
        <v>0</v>
      </c>
      <c r="E75" s="330">
        <f>'IV. Кап. інвестиції'!E8</f>
        <v>0</v>
      </c>
      <c r="F75" s="330">
        <f>'IV. Кап. інвестиції'!F8</f>
        <v>0</v>
      </c>
      <c r="G75" s="324">
        <f t="shared" si="7"/>
        <v>0</v>
      </c>
      <c r="H75" s="341" t="e">
        <f t="shared" si="5"/>
        <v>#DIV/0!</v>
      </c>
    </row>
    <row r="76" spans="1:8" s="80" customFormat="1" ht="33" customHeight="1">
      <c r="A76" s="337" t="s">
        <v>2</v>
      </c>
      <c r="B76" s="336">
        <v>4020</v>
      </c>
      <c r="C76" s="330">
        <f>'IV. Кап. інвестиції'!C9</f>
        <v>40</v>
      </c>
      <c r="D76" s="330">
        <f>'IV. Кап. інвестиції'!D9</f>
        <v>8</v>
      </c>
      <c r="E76" s="330">
        <f>'IV. Кап. інвестиції'!E9</f>
        <v>353</v>
      </c>
      <c r="F76" s="330">
        <f>'IV. Кап. інвестиції'!F9</f>
        <v>8</v>
      </c>
      <c r="G76" s="324">
        <f t="shared" si="7"/>
        <v>-345</v>
      </c>
      <c r="H76" s="342">
        <f t="shared" si="5"/>
        <v>2.2662889518413598</v>
      </c>
    </row>
    <row r="77" spans="1:8" s="80" customFormat="1" ht="50.25" customHeight="1">
      <c r="A77" s="337" t="s">
        <v>28</v>
      </c>
      <c r="B77" s="336">
        <v>4030</v>
      </c>
      <c r="C77" s="330">
        <f>'IV. Кап. інвестиції'!C10</f>
        <v>104</v>
      </c>
      <c r="D77" s="330">
        <f>'IV. Кап. інвестиції'!D10</f>
        <v>59</v>
      </c>
      <c r="E77" s="330">
        <f>'IV. Кап. інвестиції'!E10</f>
        <v>24</v>
      </c>
      <c r="F77" s="330">
        <f>'IV. Кап. інвестиції'!F10</f>
        <v>59</v>
      </c>
      <c r="G77" s="324">
        <f t="shared" si="7"/>
        <v>35</v>
      </c>
      <c r="H77" s="342">
        <f t="shared" si="5"/>
        <v>245.83333333333334</v>
      </c>
    </row>
    <row r="78" spans="1:8" s="80" customFormat="1" ht="33" customHeight="1">
      <c r="A78" s="337" t="s">
        <v>3</v>
      </c>
      <c r="B78" s="336">
        <v>4040</v>
      </c>
      <c r="C78" s="330">
        <f>'IV. Кап. інвестиції'!C11</f>
        <v>0</v>
      </c>
      <c r="D78" s="330">
        <f>'IV. Кап. інвестиції'!D11</f>
        <v>0</v>
      </c>
      <c r="E78" s="330">
        <f>'IV. Кап. інвестиції'!E11</f>
        <v>0</v>
      </c>
      <c r="F78" s="330">
        <f>'IV. Кап. інвестиції'!F11</f>
        <v>0</v>
      </c>
      <c r="G78" s="324">
        <f t="shared" si="7"/>
        <v>0</v>
      </c>
      <c r="H78" s="341" t="e">
        <f t="shared" si="5"/>
        <v>#DIV/0!</v>
      </c>
    </row>
    <row r="79" spans="1:8" s="80" customFormat="1" ht="51.75" customHeight="1">
      <c r="A79" s="337" t="s">
        <v>60</v>
      </c>
      <c r="B79" s="336">
        <v>4050</v>
      </c>
      <c r="C79" s="330">
        <f>'IV. Кап. інвестиції'!C12</f>
        <v>0</v>
      </c>
      <c r="D79" s="330">
        <f>'IV. Кап. інвестиції'!D12</f>
        <v>0</v>
      </c>
      <c r="E79" s="330">
        <f>'IV. Кап. інвестиції'!E12</f>
        <v>0</v>
      </c>
      <c r="F79" s="330">
        <f>'IV. Кап. інвестиції'!F12</f>
        <v>0</v>
      </c>
      <c r="G79" s="324"/>
      <c r="H79" s="341" t="e">
        <f t="shared" si="5"/>
        <v>#DIV/0!</v>
      </c>
    </row>
    <row r="80" spans="1:8" s="80" customFormat="1" ht="33" customHeight="1">
      <c r="A80" s="337" t="s">
        <v>213</v>
      </c>
      <c r="B80" s="336">
        <v>4060</v>
      </c>
      <c r="C80" s="330">
        <f>'IV. Кап. інвестиції'!C13</f>
        <v>0</v>
      </c>
      <c r="D80" s="330">
        <f>'IV. Кап. інвестиції'!D13</f>
        <v>0</v>
      </c>
      <c r="E80" s="330">
        <f>'IV. Кап. інвестиції'!E13</f>
        <v>0</v>
      </c>
      <c r="F80" s="330">
        <f>'IV. Кап. інвестиції'!F13</f>
        <v>0</v>
      </c>
      <c r="G80" s="324">
        <f t="shared" si="7"/>
        <v>0</v>
      </c>
      <c r="H80" s="341" t="e">
        <f t="shared" si="5"/>
        <v>#DIV/0!</v>
      </c>
    </row>
    <row r="81" spans="1:8" s="80" customFormat="1" ht="27.75" customHeight="1">
      <c r="A81" s="326" t="s">
        <v>203</v>
      </c>
      <c r="B81" s="339">
        <v>4000</v>
      </c>
      <c r="C81" s="324">
        <f>SUM(C82:C85)</f>
        <v>144</v>
      </c>
      <c r="D81" s="324">
        <f>SUM(D82:D85)</f>
        <v>0</v>
      </c>
      <c r="E81" s="324">
        <f>SUM(E82:E85)</f>
        <v>377</v>
      </c>
      <c r="F81" s="324">
        <f>SUM(F82:F85)</f>
        <v>67</v>
      </c>
      <c r="G81" s="324">
        <f>F81-E81</f>
        <v>-310</v>
      </c>
      <c r="H81" s="343">
        <f t="shared" si="5"/>
        <v>17.771883289124666</v>
      </c>
    </row>
    <row r="82" spans="1:8" s="80" customFormat="1" ht="33" customHeight="1">
      <c r="A82" s="337" t="s">
        <v>308</v>
      </c>
      <c r="B82" s="336" t="s">
        <v>204</v>
      </c>
      <c r="C82" s="330"/>
      <c r="D82" s="330"/>
      <c r="E82" s="330">
        <f>'6.2. Інша інфо_2'!M48</f>
        <v>0</v>
      </c>
      <c r="F82" s="330">
        <f>'6.2. Інша інфо_2'!N48</f>
        <v>0</v>
      </c>
      <c r="G82" s="324">
        <f>F82-E82</f>
        <v>0</v>
      </c>
      <c r="H82" s="341" t="e">
        <f t="shared" si="5"/>
        <v>#DIV/0!</v>
      </c>
    </row>
    <row r="83" spans="1:8" s="80" customFormat="1" ht="33" customHeight="1">
      <c r="A83" s="337" t="s">
        <v>309</v>
      </c>
      <c r="B83" s="336" t="s">
        <v>205</v>
      </c>
      <c r="C83" s="330"/>
      <c r="D83" s="330"/>
      <c r="E83" s="330">
        <f>'6.2. Інша інфо_2'!Q48</f>
        <v>0</v>
      </c>
      <c r="F83" s="330">
        <f>'6.2. Інша інфо_2'!R48</f>
        <v>0</v>
      </c>
      <c r="G83" s="324">
        <f>F83-E83</f>
        <v>0</v>
      </c>
      <c r="H83" s="341" t="e">
        <f t="shared" si="5"/>
        <v>#DIV/0!</v>
      </c>
    </row>
    <row r="84" spans="1:8" s="80" customFormat="1" ht="33" customHeight="1">
      <c r="A84" s="337" t="s">
        <v>170</v>
      </c>
      <c r="B84" s="336" t="s">
        <v>206</v>
      </c>
      <c r="C84" s="330">
        <v>144</v>
      </c>
      <c r="D84" s="330"/>
      <c r="E84" s="330">
        <f>'6.2. Інша інфо_2'!U48</f>
        <v>377</v>
      </c>
      <c r="F84" s="330">
        <f>'6.2. Інша інфо_2'!V48</f>
        <v>67</v>
      </c>
      <c r="G84" s="324">
        <f>F84-E84</f>
        <v>-310</v>
      </c>
      <c r="H84" s="341">
        <f t="shared" si="5"/>
        <v>17.771883289124666</v>
      </c>
    </row>
    <row r="85" spans="1:8" s="80" customFormat="1" ht="33" customHeight="1">
      <c r="A85" s="337" t="s">
        <v>310</v>
      </c>
      <c r="B85" s="336" t="s">
        <v>207</v>
      </c>
      <c r="C85" s="330"/>
      <c r="D85" s="330"/>
      <c r="E85" s="330">
        <f>'6.2. Інша інфо_2'!Y48</f>
        <v>0</v>
      </c>
      <c r="F85" s="330">
        <f>'6.2. Інша інфо_2'!Z48</f>
        <v>0</v>
      </c>
      <c r="G85" s="324">
        <f>F85-E85</f>
        <v>0</v>
      </c>
      <c r="H85" s="341" t="e">
        <f t="shared" si="5"/>
        <v>#DIV/0!</v>
      </c>
    </row>
    <row r="86" spans="1:8" s="80" customFormat="1" ht="27.75" customHeight="1" thickBot="1">
      <c r="A86" s="478" t="s">
        <v>133</v>
      </c>
      <c r="B86" s="479"/>
      <c r="C86" s="479"/>
      <c r="D86" s="479"/>
      <c r="E86" s="479"/>
      <c r="F86" s="479"/>
      <c r="G86" s="479"/>
      <c r="H86" s="480"/>
    </row>
    <row r="87" spans="1:8" s="80" customFormat="1" ht="33" customHeight="1">
      <c r="A87" s="344" t="s">
        <v>279</v>
      </c>
      <c r="B87" s="345">
        <v>5040</v>
      </c>
      <c r="C87" s="346">
        <f>(C46/C25)*100</f>
        <v>0.64989871708305202</v>
      </c>
      <c r="D87" s="346">
        <f>(D46/D25)*100</f>
        <v>1.4538908889504292</v>
      </c>
      <c r="E87" s="346">
        <f t="shared" ref="E87:F87" si="8">(E46/E25)*100</f>
        <v>1.0166734444896299</v>
      </c>
      <c r="F87" s="346">
        <f t="shared" si="8"/>
        <v>1.4538908889504292</v>
      </c>
      <c r="G87" s="249">
        <f>F87-E87</f>
        <v>0.43721744446079924</v>
      </c>
      <c r="H87" s="347">
        <f t="shared" si="5"/>
        <v>143.0047078371642</v>
      </c>
    </row>
    <row r="88" spans="1:8" s="80" customFormat="1" ht="33" customHeight="1">
      <c r="A88" s="344" t="s">
        <v>280</v>
      </c>
      <c r="B88" s="345">
        <v>5020</v>
      </c>
      <c r="C88" s="346">
        <f>(C46/C99)*100</f>
        <v>1.5184381778741864</v>
      </c>
      <c r="D88" s="346">
        <f>(D46/D99)*100</f>
        <v>3.863845446182153</v>
      </c>
      <c r="E88" s="346">
        <f>(E46/E99)*100</f>
        <v>2.3750712521375639</v>
      </c>
      <c r="F88" s="346">
        <f>(F46/F99)*100</f>
        <v>3.863845446182153</v>
      </c>
      <c r="G88" s="249">
        <f>F88-E88</f>
        <v>1.4887741940445891</v>
      </c>
      <c r="H88" s="347">
        <f t="shared" si="5"/>
        <v>162.68334866605338</v>
      </c>
    </row>
    <row r="89" spans="1:8" s="80" customFormat="1" ht="33" customHeight="1">
      <c r="A89" s="344" t="s">
        <v>281</v>
      </c>
      <c r="B89" s="345">
        <v>5030</v>
      </c>
      <c r="C89" s="346">
        <f>(C46/C100)*100</f>
        <v>1.914470412729985</v>
      </c>
      <c r="D89" s="346">
        <f t="shared" ref="D89:F89" si="9">(D46/D100)*100</f>
        <v>4.9893086243763367</v>
      </c>
      <c r="E89" s="346">
        <f t="shared" si="9"/>
        <v>2.918515059537707</v>
      </c>
      <c r="F89" s="346">
        <f t="shared" si="9"/>
        <v>4.9893086243763367</v>
      </c>
      <c r="G89" s="249">
        <f>F89-E89</f>
        <v>2.0707935648386298</v>
      </c>
      <c r="H89" s="347">
        <f t="shared" si="5"/>
        <v>170.9536707056308</v>
      </c>
    </row>
    <row r="90" spans="1:8" s="80" customFormat="1" ht="33" customHeight="1">
      <c r="A90" s="344" t="s">
        <v>139</v>
      </c>
      <c r="B90" s="345">
        <v>5110</v>
      </c>
      <c r="C90" s="346">
        <f>C100/C103</f>
        <v>3.8341277407054339</v>
      </c>
      <c r="D90" s="346">
        <f t="shared" ref="D90:F90" si="10">D100/D103</f>
        <v>3.4331158238172921</v>
      </c>
      <c r="E90" s="346">
        <f t="shared" si="10"/>
        <v>4.3704081632653065</v>
      </c>
      <c r="F90" s="346">
        <f t="shared" si="10"/>
        <v>3.4331158238172921</v>
      </c>
      <c r="G90" s="249">
        <f>F90-E90</f>
        <v>-0.93729233944801438</v>
      </c>
      <c r="H90" s="347">
        <f t="shared" si="5"/>
        <v>78.55366582631207</v>
      </c>
    </row>
    <row r="91" spans="1:8" s="80" customFormat="1" ht="33" customHeight="1" thickBot="1">
      <c r="A91" s="344" t="s">
        <v>282</v>
      </c>
      <c r="B91" s="345">
        <v>5220</v>
      </c>
      <c r="C91" s="346">
        <f>C96/C95</f>
        <v>0.68369113573407203</v>
      </c>
      <c r="D91" s="346">
        <f>D96/D95</f>
        <v>0.71807397069085832</v>
      </c>
      <c r="E91" s="346">
        <f>E96/E95</f>
        <v>0.68033502006630608</v>
      </c>
      <c r="F91" s="346">
        <f>F96/F95</f>
        <v>0.71807397069085832</v>
      </c>
      <c r="G91" s="249">
        <f>F91-E91</f>
        <v>3.7738950624552237E-2</v>
      </c>
      <c r="H91" s="347">
        <f t="shared" si="5"/>
        <v>105.54711274760986</v>
      </c>
    </row>
    <row r="92" spans="1:8" s="80" customFormat="1" ht="30.75" customHeight="1" thickBot="1">
      <c r="A92" s="462" t="s">
        <v>253</v>
      </c>
      <c r="B92" s="463"/>
      <c r="C92" s="463"/>
      <c r="D92" s="463"/>
      <c r="E92" s="463"/>
      <c r="F92" s="463"/>
      <c r="G92" s="463"/>
      <c r="H92" s="464"/>
    </row>
    <row r="93" spans="1:8" s="80" customFormat="1" ht="33" customHeight="1">
      <c r="A93" s="326" t="s">
        <v>273</v>
      </c>
      <c r="B93" s="338">
        <v>6000</v>
      </c>
      <c r="C93" s="348">
        <v>2196</v>
      </c>
      <c r="D93" s="348">
        <v>1948</v>
      </c>
      <c r="E93" s="348">
        <v>2049</v>
      </c>
      <c r="F93" s="348">
        <v>1948</v>
      </c>
      <c r="G93" s="297">
        <f>D93-C93</f>
        <v>-248</v>
      </c>
      <c r="H93" s="325">
        <f>(D93/C93)*100</f>
        <v>88.706739526411667</v>
      </c>
    </row>
    <row r="94" spans="1:8" s="80" customFormat="1" ht="33" customHeight="1">
      <c r="A94" s="337" t="s">
        <v>274</v>
      </c>
      <c r="B94" s="338">
        <v>6001</v>
      </c>
      <c r="C94" s="286">
        <f>C95-C96</f>
        <v>1827</v>
      </c>
      <c r="D94" s="286">
        <f>D95-D96</f>
        <v>1616</v>
      </c>
      <c r="E94" s="286">
        <f>E95-E96</f>
        <v>1832</v>
      </c>
      <c r="F94" s="286">
        <f>F95-F96</f>
        <v>1616</v>
      </c>
      <c r="G94" s="298">
        <f t="shared" ref="G94:G107" si="11">D94-C94</f>
        <v>-211</v>
      </c>
      <c r="H94" s="255">
        <f t="shared" ref="H94:H107" si="12">(D94/C94)*100</f>
        <v>88.451012588943627</v>
      </c>
    </row>
    <row r="95" spans="1:8" s="80" customFormat="1" ht="33" customHeight="1">
      <c r="A95" s="337" t="s">
        <v>275</v>
      </c>
      <c r="B95" s="338">
        <v>6002</v>
      </c>
      <c r="C95" s="332">
        <v>5776</v>
      </c>
      <c r="D95" s="332">
        <v>5732</v>
      </c>
      <c r="E95" s="332">
        <v>5731</v>
      </c>
      <c r="F95" s="332">
        <v>5732</v>
      </c>
      <c r="G95" s="330">
        <f t="shared" si="11"/>
        <v>-44</v>
      </c>
      <c r="H95" s="255">
        <f t="shared" si="12"/>
        <v>99.23822714681441</v>
      </c>
    </row>
    <row r="96" spans="1:8" s="80" customFormat="1" ht="27" customHeight="1">
      <c r="A96" s="337" t="s">
        <v>276</v>
      </c>
      <c r="B96" s="338">
        <v>6003</v>
      </c>
      <c r="C96" s="332">
        <v>3949</v>
      </c>
      <c r="D96" s="332">
        <v>4116</v>
      </c>
      <c r="E96" s="332">
        <v>3899</v>
      </c>
      <c r="F96" s="332">
        <v>4116</v>
      </c>
      <c r="G96" s="330">
        <f t="shared" si="11"/>
        <v>167</v>
      </c>
      <c r="H96" s="255">
        <f t="shared" si="12"/>
        <v>104.22891871359839</v>
      </c>
    </row>
    <row r="97" spans="1:8" s="80" customFormat="1" ht="33" customHeight="1">
      <c r="A97" s="337" t="s">
        <v>277</v>
      </c>
      <c r="B97" s="338">
        <v>6010</v>
      </c>
      <c r="C97" s="332">
        <v>2875</v>
      </c>
      <c r="D97" s="332">
        <v>3487</v>
      </c>
      <c r="E97" s="332">
        <v>3214</v>
      </c>
      <c r="F97" s="332">
        <v>3487</v>
      </c>
      <c r="G97" s="330">
        <f t="shared" si="11"/>
        <v>612</v>
      </c>
      <c r="H97" s="255">
        <f t="shared" si="12"/>
        <v>121.28695652173913</v>
      </c>
    </row>
    <row r="98" spans="1:8" s="80" customFormat="1" ht="33" customHeight="1">
      <c r="A98" s="337" t="s">
        <v>355</v>
      </c>
      <c r="B98" s="336">
        <v>6011</v>
      </c>
      <c r="C98" s="332">
        <v>689</v>
      </c>
      <c r="D98" s="332">
        <v>1057</v>
      </c>
      <c r="E98" s="332">
        <v>687</v>
      </c>
      <c r="F98" s="332">
        <v>1057</v>
      </c>
      <c r="G98" s="330">
        <f t="shared" si="11"/>
        <v>368</v>
      </c>
      <c r="H98" s="255">
        <f t="shared" si="12"/>
        <v>153.41074020319303</v>
      </c>
    </row>
    <row r="99" spans="1:8" s="80" customFormat="1" ht="27.75" customHeight="1">
      <c r="A99" s="335" t="s">
        <v>154</v>
      </c>
      <c r="B99" s="339">
        <v>6020</v>
      </c>
      <c r="C99" s="334">
        <f>C93+C97</f>
        <v>5071</v>
      </c>
      <c r="D99" s="334">
        <f>D93+D97</f>
        <v>5435</v>
      </c>
      <c r="E99" s="334">
        <f>E93+E97</f>
        <v>5263</v>
      </c>
      <c r="F99" s="334">
        <f>F93+F97</f>
        <v>5435</v>
      </c>
      <c r="G99" s="324">
        <f t="shared" si="11"/>
        <v>364</v>
      </c>
      <c r="H99" s="325">
        <f t="shared" si="12"/>
        <v>107.17807138631434</v>
      </c>
    </row>
    <row r="100" spans="1:8" s="80" customFormat="1" ht="33" customHeight="1">
      <c r="A100" s="337" t="s">
        <v>105</v>
      </c>
      <c r="B100" s="338">
        <v>6030</v>
      </c>
      <c r="C100" s="332">
        <v>4022</v>
      </c>
      <c r="D100" s="332">
        <v>4209</v>
      </c>
      <c r="E100" s="332">
        <v>4283</v>
      </c>
      <c r="F100" s="332">
        <v>4209</v>
      </c>
      <c r="G100" s="330">
        <f t="shared" si="11"/>
        <v>187</v>
      </c>
      <c r="H100" s="255">
        <f t="shared" si="12"/>
        <v>104.6494281452014</v>
      </c>
    </row>
    <row r="101" spans="1:8" s="80" customFormat="1" ht="33" customHeight="1">
      <c r="A101" s="337" t="s">
        <v>112</v>
      </c>
      <c r="B101" s="338">
        <v>6040</v>
      </c>
      <c r="C101" s="332"/>
      <c r="D101" s="332"/>
      <c r="E101" s="332"/>
      <c r="F101" s="332"/>
      <c r="G101" s="324">
        <f t="shared" si="11"/>
        <v>0</v>
      </c>
      <c r="H101" s="192" t="e">
        <f t="shared" si="12"/>
        <v>#DIV/0!</v>
      </c>
    </row>
    <row r="102" spans="1:8" s="80" customFormat="1" ht="33" customHeight="1">
      <c r="A102" s="337" t="s">
        <v>113</v>
      </c>
      <c r="B102" s="336">
        <v>6050</v>
      </c>
      <c r="C102" s="332">
        <v>1049</v>
      </c>
      <c r="D102" s="332">
        <v>1226</v>
      </c>
      <c r="E102" s="332">
        <v>980</v>
      </c>
      <c r="F102" s="332">
        <v>1226</v>
      </c>
      <c r="G102" s="330">
        <f t="shared" si="11"/>
        <v>177</v>
      </c>
      <c r="H102" s="255">
        <f t="shared" si="12"/>
        <v>116.87321258341277</v>
      </c>
    </row>
    <row r="103" spans="1:8" s="80" customFormat="1" ht="27.75" customHeight="1">
      <c r="A103" s="335" t="s">
        <v>155</v>
      </c>
      <c r="B103" s="339">
        <v>6060</v>
      </c>
      <c r="C103" s="334">
        <f>SUM(C101:C102)</f>
        <v>1049</v>
      </c>
      <c r="D103" s="334">
        <f>SUM(D101:D102)</f>
        <v>1226</v>
      </c>
      <c r="E103" s="334">
        <f>SUM(E101:E102)</f>
        <v>980</v>
      </c>
      <c r="F103" s="334">
        <f>SUM(F101:F102)</f>
        <v>1226</v>
      </c>
      <c r="G103" s="324">
        <f t="shared" si="11"/>
        <v>177</v>
      </c>
      <c r="H103" s="325">
        <f t="shared" si="12"/>
        <v>116.87321258341277</v>
      </c>
    </row>
    <row r="104" spans="1:8" s="80" customFormat="1" ht="28.5" customHeight="1">
      <c r="A104" s="337" t="s">
        <v>342</v>
      </c>
      <c r="B104" s="338">
        <v>6070</v>
      </c>
      <c r="C104" s="332"/>
      <c r="D104" s="332"/>
      <c r="E104" s="332"/>
      <c r="F104" s="332"/>
      <c r="G104" s="324">
        <f t="shared" si="11"/>
        <v>0</v>
      </c>
      <c r="H104" s="192" t="e">
        <f t="shared" si="12"/>
        <v>#DIV/0!</v>
      </c>
    </row>
    <row r="105" spans="1:8" s="80" customFormat="1" ht="28.5" customHeight="1">
      <c r="A105" s="337" t="s">
        <v>343</v>
      </c>
      <c r="B105" s="336">
        <v>6080</v>
      </c>
      <c r="C105" s="332"/>
      <c r="D105" s="332"/>
      <c r="E105" s="332"/>
      <c r="F105" s="332"/>
      <c r="G105" s="324">
        <f t="shared" si="11"/>
        <v>0</v>
      </c>
      <c r="H105" s="192" t="e">
        <f t="shared" si="12"/>
        <v>#DIV/0!</v>
      </c>
    </row>
    <row r="106" spans="1:8" s="80" customFormat="1" ht="27.75" customHeight="1">
      <c r="A106" s="335" t="s">
        <v>344</v>
      </c>
      <c r="B106" s="339">
        <v>6090</v>
      </c>
      <c r="C106" s="334">
        <f>C100+C103</f>
        <v>5071</v>
      </c>
      <c r="D106" s="334">
        <f>D100+D103</f>
        <v>5435</v>
      </c>
      <c r="E106" s="334">
        <f>E100+E103</f>
        <v>5263</v>
      </c>
      <c r="F106" s="334">
        <f>F100+F103</f>
        <v>5435</v>
      </c>
      <c r="G106" s="324">
        <f t="shared" si="11"/>
        <v>364</v>
      </c>
      <c r="H106" s="325">
        <f t="shared" si="12"/>
        <v>107.17807138631434</v>
      </c>
    </row>
    <row r="107" spans="1:8" s="80" customFormat="1" ht="27.75" customHeight="1" thickBot="1">
      <c r="A107" s="335" t="s">
        <v>345</v>
      </c>
      <c r="B107" s="349">
        <v>6099</v>
      </c>
      <c r="C107" s="334">
        <f>C99-C106</f>
        <v>0</v>
      </c>
      <c r="D107" s="334">
        <f>D99-D106</f>
        <v>0</v>
      </c>
      <c r="E107" s="334">
        <f>E99-E106</f>
        <v>0</v>
      </c>
      <c r="F107" s="334">
        <f>F99-F106</f>
        <v>0</v>
      </c>
      <c r="G107" s="324">
        <f t="shared" si="11"/>
        <v>0</v>
      </c>
      <c r="H107" s="327" t="e">
        <f t="shared" si="12"/>
        <v>#DIV/0!</v>
      </c>
    </row>
    <row r="108" spans="1:8" s="80" customFormat="1" ht="26.25" customHeight="1" thickBot="1">
      <c r="A108" s="465" t="s">
        <v>254</v>
      </c>
      <c r="B108" s="466"/>
      <c r="C108" s="466"/>
      <c r="D108" s="466"/>
      <c r="E108" s="466"/>
      <c r="F108" s="466"/>
      <c r="G108" s="466"/>
      <c r="H108" s="467"/>
    </row>
    <row r="109" spans="1:8" s="80" customFormat="1" ht="27.75" customHeight="1">
      <c r="A109" s="335" t="s">
        <v>295</v>
      </c>
      <c r="B109" s="339" t="s">
        <v>255</v>
      </c>
      <c r="C109" s="350">
        <f>SUM(C110:C112)</f>
        <v>0</v>
      </c>
      <c r="D109" s="350">
        <f>SUM(D110:D112)</f>
        <v>0</v>
      </c>
      <c r="E109" s="350">
        <f>SUM(E110:E112)</f>
        <v>0</v>
      </c>
      <c r="F109" s="350">
        <f>SUM(F110:F112)</f>
        <v>0</v>
      </c>
      <c r="G109" s="351">
        <f t="shared" ref="G109:G116" si="13">F109-E109</f>
        <v>0</v>
      </c>
      <c r="H109" s="327" t="e">
        <f t="shared" ref="H109:H118" si="14">(F109/E109)*100</f>
        <v>#DIV/0!</v>
      </c>
    </row>
    <row r="110" spans="1:8" s="80" customFormat="1" ht="30" customHeight="1">
      <c r="A110" s="337" t="s">
        <v>311</v>
      </c>
      <c r="B110" s="338" t="s">
        <v>257</v>
      </c>
      <c r="C110" s="352"/>
      <c r="D110" s="352"/>
      <c r="E110" s="352">
        <f>'6.1. Інша інфо_1'!F52</f>
        <v>0</v>
      </c>
      <c r="F110" s="352">
        <f>'6.1. Інша інфо_1'!H52</f>
        <v>0</v>
      </c>
      <c r="G110" s="351">
        <f t="shared" si="13"/>
        <v>0</v>
      </c>
      <c r="H110" s="192" t="e">
        <f t="shared" si="14"/>
        <v>#DIV/0!</v>
      </c>
    </row>
    <row r="111" spans="1:8" s="80" customFormat="1" ht="29.25" customHeight="1">
      <c r="A111" s="337" t="s">
        <v>312</v>
      </c>
      <c r="B111" s="338" t="s">
        <v>258</v>
      </c>
      <c r="C111" s="352"/>
      <c r="D111" s="352"/>
      <c r="E111" s="352">
        <f>'6.1. Інша інфо_1'!F55</f>
        <v>0</v>
      </c>
      <c r="F111" s="352">
        <f>'6.1. Інша інфо_1'!H55</f>
        <v>0</v>
      </c>
      <c r="G111" s="351">
        <f t="shared" si="13"/>
        <v>0</v>
      </c>
      <c r="H111" s="192" t="e">
        <f t="shared" si="14"/>
        <v>#DIV/0!</v>
      </c>
    </row>
    <row r="112" spans="1:8" s="80" customFormat="1" ht="33" customHeight="1">
      <c r="A112" s="337" t="s">
        <v>313</v>
      </c>
      <c r="B112" s="338" t="s">
        <v>259</v>
      </c>
      <c r="C112" s="352"/>
      <c r="D112" s="352"/>
      <c r="E112" s="352">
        <f>'6.1. Інша інфо_1'!F58</f>
        <v>0</v>
      </c>
      <c r="F112" s="352">
        <f>'6.1. Інша інфо_1'!H58</f>
        <v>0</v>
      </c>
      <c r="G112" s="351">
        <f t="shared" si="13"/>
        <v>0</v>
      </c>
      <c r="H112" s="192" t="e">
        <f t="shared" si="14"/>
        <v>#DIV/0!</v>
      </c>
    </row>
    <row r="113" spans="1:8" s="80" customFormat="1" ht="27.75" customHeight="1">
      <c r="A113" s="335" t="s">
        <v>296</v>
      </c>
      <c r="B113" s="339" t="s">
        <v>256</v>
      </c>
      <c r="C113" s="350">
        <f>SUM(C114:C116)</f>
        <v>0</v>
      </c>
      <c r="D113" s="350">
        <f>SUM(D114:D116)</f>
        <v>0</v>
      </c>
      <c r="E113" s="350">
        <f>SUM(E114:E116)</f>
        <v>0</v>
      </c>
      <c r="F113" s="350">
        <f>SUM(F114:F116)</f>
        <v>0</v>
      </c>
      <c r="G113" s="351">
        <f t="shared" si="13"/>
        <v>0</v>
      </c>
      <c r="H113" s="327" t="e">
        <f t="shared" si="14"/>
        <v>#DIV/0!</v>
      </c>
    </row>
    <row r="114" spans="1:8" s="80" customFormat="1" ht="29.25" customHeight="1">
      <c r="A114" s="337" t="s">
        <v>311</v>
      </c>
      <c r="B114" s="338" t="s">
        <v>260</v>
      </c>
      <c r="C114" s="352"/>
      <c r="D114" s="352"/>
      <c r="E114" s="352">
        <f>'6.1. Інша інфо_1'!J52</f>
        <v>0</v>
      </c>
      <c r="F114" s="352">
        <f>'6.1. Інша інфо_1'!L52</f>
        <v>0</v>
      </c>
      <c r="G114" s="351">
        <f t="shared" si="13"/>
        <v>0</v>
      </c>
      <c r="H114" s="192" t="e">
        <f t="shared" si="14"/>
        <v>#DIV/0!</v>
      </c>
    </row>
    <row r="115" spans="1:8" s="80" customFormat="1" ht="28.5" customHeight="1">
      <c r="A115" s="337" t="s">
        <v>312</v>
      </c>
      <c r="B115" s="338" t="s">
        <v>261</v>
      </c>
      <c r="C115" s="352"/>
      <c r="D115" s="352"/>
      <c r="E115" s="352">
        <f>'6.1. Інша інфо_1'!J55</f>
        <v>0</v>
      </c>
      <c r="F115" s="352">
        <f>'6.1. Інша інфо_1'!L55</f>
        <v>0</v>
      </c>
      <c r="G115" s="351">
        <f t="shared" si="13"/>
        <v>0</v>
      </c>
      <c r="H115" s="192" t="e">
        <f t="shared" si="14"/>
        <v>#DIV/0!</v>
      </c>
    </row>
    <row r="116" spans="1:8" s="80" customFormat="1" ht="26.25" customHeight="1" thickBot="1">
      <c r="A116" s="337" t="s">
        <v>313</v>
      </c>
      <c r="B116" s="338" t="s">
        <v>262</v>
      </c>
      <c r="C116" s="352"/>
      <c r="D116" s="352"/>
      <c r="E116" s="352">
        <f>'6.1. Інша інфо_1'!J58</f>
        <v>0</v>
      </c>
      <c r="F116" s="352">
        <f>'6.1. Інша інфо_1'!L58</f>
        <v>0</v>
      </c>
      <c r="G116" s="351">
        <f t="shared" si="13"/>
        <v>0</v>
      </c>
      <c r="H116" s="192" t="e">
        <f t="shared" si="14"/>
        <v>#DIV/0!</v>
      </c>
    </row>
    <row r="117" spans="1:8" s="80" customFormat="1" ht="26.25" customHeight="1" thickBot="1">
      <c r="A117" s="465" t="s">
        <v>263</v>
      </c>
      <c r="B117" s="466"/>
      <c r="C117" s="466"/>
      <c r="D117" s="466"/>
      <c r="E117" s="466"/>
      <c r="F117" s="466"/>
      <c r="G117" s="466"/>
      <c r="H117" s="467"/>
    </row>
    <row r="118" spans="1:8" s="80" customFormat="1" ht="64.5" customHeight="1">
      <c r="A118" s="326" t="s">
        <v>452</v>
      </c>
      <c r="B118" s="353" t="s">
        <v>264</v>
      </c>
      <c r="C118" s="324">
        <f>SUM(C119:C121)</f>
        <v>152</v>
      </c>
      <c r="D118" s="324">
        <f>SUM(D119:D121)</f>
        <v>149</v>
      </c>
      <c r="E118" s="324">
        <f>SUM(E119:E121)</f>
        <v>153</v>
      </c>
      <c r="F118" s="324">
        <f>SUM(F119:F121)</f>
        <v>149</v>
      </c>
      <c r="G118" s="324">
        <f>F118-E118</f>
        <v>-4</v>
      </c>
      <c r="H118" s="354">
        <f t="shared" si="14"/>
        <v>97.385620915032675</v>
      </c>
    </row>
    <row r="119" spans="1:8" s="80" customFormat="1" ht="27" customHeight="1">
      <c r="A119" s="337" t="s">
        <v>166</v>
      </c>
      <c r="B119" s="338" t="s">
        <v>265</v>
      </c>
      <c r="C119" s="332">
        <f>'6.1. Інша інфо_1'!C11</f>
        <v>1</v>
      </c>
      <c r="D119" s="332">
        <f>'6.1. Інша інфо_1'!I11</f>
        <v>1</v>
      </c>
      <c r="E119" s="332">
        <f>'6.1. Інша інфо_1'!F11</f>
        <v>1</v>
      </c>
      <c r="F119" s="332">
        <f>'6.1. Інша інфо_1'!I11</f>
        <v>1</v>
      </c>
      <c r="G119" s="324">
        <f>F119-E119</f>
        <v>0</v>
      </c>
      <c r="H119" s="355">
        <f>(F119/E119)*100</f>
        <v>100</v>
      </c>
    </row>
    <row r="120" spans="1:8" s="80" customFormat="1" ht="28.5" customHeight="1">
      <c r="A120" s="337" t="s">
        <v>165</v>
      </c>
      <c r="B120" s="338" t="s">
        <v>266</v>
      </c>
      <c r="C120" s="332">
        <f>'6.1. Інша інфо_1'!C12</f>
        <v>9</v>
      </c>
      <c r="D120" s="332">
        <f>'6.1. Інша інфо_1'!I12</f>
        <v>9</v>
      </c>
      <c r="E120" s="332">
        <f>'6.1. Інша інфо_1'!F12</f>
        <v>9</v>
      </c>
      <c r="F120" s="332">
        <f>'6.1. Інша інфо_1'!I12</f>
        <v>9</v>
      </c>
      <c r="G120" s="324">
        <f t="shared" ref="G120:G126" si="15">F120-E120</f>
        <v>0</v>
      </c>
      <c r="H120" s="355">
        <f t="shared" ref="H120:H126" si="16">(F120/E120)*100</f>
        <v>100</v>
      </c>
    </row>
    <row r="121" spans="1:8" s="80" customFormat="1" ht="27" customHeight="1">
      <c r="A121" s="337" t="s">
        <v>167</v>
      </c>
      <c r="B121" s="338" t="s">
        <v>267</v>
      </c>
      <c r="C121" s="332">
        <f>'6.1. Інша інфо_1'!C13</f>
        <v>142</v>
      </c>
      <c r="D121" s="332">
        <f>'6.1. Інша інфо_1'!I13</f>
        <v>139</v>
      </c>
      <c r="E121" s="332">
        <f>'6.1. Інша інфо_1'!F13</f>
        <v>143</v>
      </c>
      <c r="F121" s="332">
        <f>'6.1. Інша інфо_1'!I13</f>
        <v>139</v>
      </c>
      <c r="G121" s="330">
        <f t="shared" si="15"/>
        <v>-4</v>
      </c>
      <c r="H121" s="355">
        <f t="shared" si="16"/>
        <v>97.2027972027972</v>
      </c>
    </row>
    <row r="122" spans="1:8" s="80" customFormat="1" ht="27.75" customHeight="1">
      <c r="A122" s="335" t="s">
        <v>5</v>
      </c>
      <c r="B122" s="339" t="s">
        <v>268</v>
      </c>
      <c r="C122" s="334">
        <f>C54</f>
        <v>8307</v>
      </c>
      <c r="D122" s="334">
        <f>D54</f>
        <v>10213</v>
      </c>
      <c r="E122" s="334">
        <f>E54</f>
        <v>8883</v>
      </c>
      <c r="F122" s="334">
        <f>F54</f>
        <v>10213</v>
      </c>
      <c r="G122" s="324">
        <f t="shared" si="15"/>
        <v>1330</v>
      </c>
      <c r="H122" s="354">
        <f t="shared" si="16"/>
        <v>114.97241922773837</v>
      </c>
    </row>
    <row r="123" spans="1:8" s="80" customFormat="1" ht="44.25" customHeight="1">
      <c r="A123" s="326" t="s">
        <v>208</v>
      </c>
      <c r="B123" s="353" t="s">
        <v>269</v>
      </c>
      <c r="C123" s="297">
        <f>'6.1. Інша інфо_1'!C22:E22</f>
        <v>4554.2763157894733</v>
      </c>
      <c r="D123" s="297">
        <f>'6.1. Інша інфо_1'!I22</f>
        <v>5711.9686800894851</v>
      </c>
      <c r="E123" s="297">
        <f>'6.1. Інша інфо_1'!F22</f>
        <v>4838.2352941176478</v>
      </c>
      <c r="F123" s="297">
        <f>'6.1. Інша інфо_1'!I22</f>
        <v>5711.9686800894851</v>
      </c>
      <c r="G123" s="297">
        <f t="shared" si="15"/>
        <v>873.73338597183738</v>
      </c>
      <c r="H123" s="354">
        <f t="shared" si="16"/>
        <v>118.0589271264696</v>
      </c>
    </row>
    <row r="124" spans="1:8" s="80" customFormat="1" ht="28.5" customHeight="1">
      <c r="A124" s="337" t="s">
        <v>166</v>
      </c>
      <c r="B124" s="338" t="s">
        <v>270</v>
      </c>
      <c r="C124" s="286">
        <f>'6.1. Інша інфо_1'!C23:E23</f>
        <v>26666.666666666668</v>
      </c>
      <c r="D124" s="286">
        <f>'6.1. Інша інфо_1'!I23</f>
        <v>32166.666666666664</v>
      </c>
      <c r="E124" s="286">
        <f>'6.1. Інша інфо_1'!F23</f>
        <v>27000</v>
      </c>
      <c r="F124" s="286">
        <f>'6.1. Інша інфо_1'!I23</f>
        <v>32166.666666666664</v>
      </c>
      <c r="G124" s="298">
        <f t="shared" si="15"/>
        <v>5166.6666666666642</v>
      </c>
      <c r="H124" s="355">
        <f t="shared" si="16"/>
        <v>119.1358024691358</v>
      </c>
    </row>
    <row r="125" spans="1:8" s="80" customFormat="1" ht="30" customHeight="1">
      <c r="A125" s="337" t="s">
        <v>165</v>
      </c>
      <c r="B125" s="338" t="s">
        <v>271</v>
      </c>
      <c r="C125" s="286">
        <f>'6.1. Інша інфо_1'!C24:E24</f>
        <v>8592.5925925925931</v>
      </c>
      <c r="D125" s="286">
        <f>'6.1. Інша інфо_1'!I24</f>
        <v>11425.925925925925</v>
      </c>
      <c r="E125" s="286">
        <f>'6.1. Інша інфо_1'!F24</f>
        <v>9490.7407407407409</v>
      </c>
      <c r="F125" s="286">
        <f>'6.1. Інша інфо_1'!I24</f>
        <v>11425.925925925925</v>
      </c>
      <c r="G125" s="298">
        <f t="shared" si="15"/>
        <v>1935.1851851851843</v>
      </c>
      <c r="H125" s="355">
        <f t="shared" si="16"/>
        <v>120.39024390243902</v>
      </c>
    </row>
    <row r="126" spans="1:8" s="80" customFormat="1" ht="33" customHeight="1">
      <c r="A126" s="337" t="s">
        <v>167</v>
      </c>
      <c r="B126" s="336" t="s">
        <v>272</v>
      </c>
      <c r="C126" s="286">
        <f>'6.1. Інша інфо_1'!C25:E25</f>
        <v>4142.6056338028166</v>
      </c>
      <c r="D126" s="286">
        <f>'6.1. Інша інфо_1'!I25</f>
        <v>5151.6786570743407</v>
      </c>
      <c r="E126" s="286">
        <f>'6.1. Інша інфо_1'!F25</f>
        <v>4390.4428904428905</v>
      </c>
      <c r="F126" s="286">
        <f>'6.1. Інша інфо_1'!I25</f>
        <v>5151.6786570743407</v>
      </c>
      <c r="G126" s="298">
        <f t="shared" si="15"/>
        <v>761.23576663145013</v>
      </c>
      <c r="H126" s="355">
        <f t="shared" si="16"/>
        <v>117.33847326174103</v>
      </c>
    </row>
    <row r="127" spans="1:8" s="80" customFormat="1" ht="33" customHeight="1">
      <c r="A127" s="356"/>
      <c r="B127" s="357"/>
      <c r="C127" s="358"/>
      <c r="D127" s="358"/>
      <c r="E127" s="358"/>
      <c r="F127" s="358"/>
      <c r="G127" s="358"/>
      <c r="H127" s="359"/>
    </row>
    <row r="128" spans="1:8" s="80" customFormat="1" ht="33" customHeight="1">
      <c r="A128" s="356"/>
      <c r="B128" s="357"/>
      <c r="C128" s="358"/>
      <c r="D128" s="358"/>
      <c r="E128" s="358"/>
      <c r="F128" s="358"/>
      <c r="G128" s="358"/>
      <c r="H128" s="359"/>
    </row>
    <row r="129" spans="1:9" s="80" customFormat="1" ht="33" customHeight="1">
      <c r="A129" s="356"/>
      <c r="B129" s="357"/>
      <c r="C129" s="358"/>
      <c r="D129" s="358"/>
      <c r="E129" s="358"/>
      <c r="F129" s="358"/>
      <c r="G129" s="358"/>
      <c r="H129" s="359"/>
    </row>
    <row r="130" spans="1:9" ht="43.5" customHeight="1">
      <c r="A130" s="170" t="s">
        <v>576</v>
      </c>
      <c r="B130" s="77"/>
      <c r="C130" s="472" t="s">
        <v>80</v>
      </c>
      <c r="D130" s="473"/>
      <c r="E130" s="473"/>
      <c r="F130" s="473"/>
      <c r="G130" s="471" t="s">
        <v>573</v>
      </c>
      <c r="H130" s="471"/>
    </row>
    <row r="131" spans="1:9" s="284" customFormat="1" ht="36" customHeight="1">
      <c r="A131" s="277" t="s">
        <v>65</v>
      </c>
      <c r="B131" s="2"/>
      <c r="C131" s="474" t="s">
        <v>66</v>
      </c>
      <c r="D131" s="474"/>
      <c r="E131" s="474"/>
      <c r="F131" s="474"/>
      <c r="G131" s="470" t="s">
        <v>77</v>
      </c>
      <c r="H131" s="470"/>
      <c r="I131" s="276"/>
    </row>
    <row r="132" spans="1:9">
      <c r="A132" s="24"/>
    </row>
    <row r="133" spans="1:9">
      <c r="A133" s="24"/>
    </row>
    <row r="134" spans="1:9">
      <c r="A134" s="24"/>
    </row>
    <row r="135" spans="1:9">
      <c r="A135" s="24"/>
    </row>
    <row r="136" spans="1:9">
      <c r="A136" s="24"/>
    </row>
    <row r="137" spans="1:9">
      <c r="A137" s="24"/>
    </row>
    <row r="138" spans="1:9">
      <c r="A138" s="24"/>
    </row>
    <row r="139" spans="1:9">
      <c r="A139" s="24"/>
    </row>
    <row r="140" spans="1:9">
      <c r="A140" s="24"/>
    </row>
    <row r="141" spans="1:9">
      <c r="A141" s="24"/>
    </row>
    <row r="142" spans="1:9">
      <c r="A142" s="24"/>
    </row>
    <row r="143" spans="1:9">
      <c r="A143" s="24"/>
    </row>
    <row r="144" spans="1:9">
      <c r="A144" s="24"/>
    </row>
    <row r="145" spans="1:1">
      <c r="A145" s="24"/>
    </row>
    <row r="146" spans="1:1">
      <c r="A146" s="24"/>
    </row>
    <row r="147" spans="1:1">
      <c r="A147" s="24"/>
    </row>
    <row r="148" spans="1:1">
      <c r="A148" s="24"/>
    </row>
    <row r="149" spans="1:1">
      <c r="A149" s="24"/>
    </row>
    <row r="150" spans="1:1">
      <c r="A150" s="24"/>
    </row>
    <row r="151" spans="1:1">
      <c r="A151" s="24"/>
    </row>
    <row r="152" spans="1:1">
      <c r="A152" s="24"/>
    </row>
    <row r="153" spans="1:1">
      <c r="A153" s="24"/>
    </row>
    <row r="154" spans="1:1">
      <c r="A154" s="24"/>
    </row>
    <row r="155" spans="1:1">
      <c r="A155" s="24"/>
    </row>
    <row r="156" spans="1:1">
      <c r="A156" s="24"/>
    </row>
    <row r="157" spans="1:1">
      <c r="A157" s="24"/>
    </row>
    <row r="158" spans="1:1">
      <c r="A158" s="24"/>
    </row>
    <row r="159" spans="1:1">
      <c r="A159" s="24"/>
    </row>
    <row r="160" spans="1:1">
      <c r="A160" s="24"/>
    </row>
    <row r="161" spans="1:1">
      <c r="A161" s="24"/>
    </row>
    <row r="162" spans="1:1">
      <c r="A162" s="24"/>
    </row>
    <row r="163" spans="1:1">
      <c r="A163" s="24"/>
    </row>
    <row r="164" spans="1:1">
      <c r="A164" s="24"/>
    </row>
    <row r="165" spans="1:1">
      <c r="A165" s="24"/>
    </row>
    <row r="166" spans="1:1">
      <c r="A166" s="24"/>
    </row>
    <row r="167" spans="1:1">
      <c r="A167" s="24"/>
    </row>
    <row r="168" spans="1:1">
      <c r="A168" s="24"/>
    </row>
    <row r="169" spans="1:1">
      <c r="A169" s="24"/>
    </row>
    <row r="170" spans="1:1">
      <c r="A170" s="24"/>
    </row>
    <row r="171" spans="1:1">
      <c r="A171" s="24"/>
    </row>
    <row r="172" spans="1:1">
      <c r="A172" s="24"/>
    </row>
    <row r="173" spans="1:1">
      <c r="A173" s="24"/>
    </row>
    <row r="174" spans="1:1">
      <c r="A174" s="24"/>
    </row>
    <row r="175" spans="1:1">
      <c r="A175" s="24"/>
    </row>
    <row r="176" spans="1:1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  <row r="247" spans="1:1">
      <c r="A247" s="24"/>
    </row>
    <row r="248" spans="1:1">
      <c r="A248" s="24"/>
    </row>
    <row r="249" spans="1:1">
      <c r="A249" s="24"/>
    </row>
    <row r="250" spans="1:1">
      <c r="A250" s="24"/>
    </row>
    <row r="251" spans="1:1">
      <c r="A251" s="24"/>
    </row>
    <row r="252" spans="1:1">
      <c r="A252" s="24"/>
    </row>
    <row r="253" spans="1:1">
      <c r="A253" s="24"/>
    </row>
    <row r="254" spans="1:1">
      <c r="A254" s="24"/>
    </row>
    <row r="255" spans="1:1">
      <c r="A255" s="24"/>
    </row>
    <row r="256" spans="1:1">
      <c r="A256" s="24"/>
    </row>
    <row r="257" spans="1:1">
      <c r="A257" s="24"/>
    </row>
    <row r="258" spans="1:1">
      <c r="A258" s="24"/>
    </row>
    <row r="259" spans="1:1">
      <c r="A259" s="24"/>
    </row>
    <row r="260" spans="1:1">
      <c r="A260" s="24"/>
    </row>
    <row r="261" spans="1:1">
      <c r="A261" s="24"/>
    </row>
    <row r="262" spans="1:1">
      <c r="A262" s="24"/>
    </row>
    <row r="263" spans="1:1">
      <c r="A263" s="24"/>
    </row>
    <row r="264" spans="1:1">
      <c r="A264" s="24"/>
    </row>
    <row r="265" spans="1:1">
      <c r="A265" s="24"/>
    </row>
    <row r="266" spans="1:1">
      <c r="A266" s="24"/>
    </row>
    <row r="267" spans="1:1">
      <c r="A267" s="24"/>
    </row>
    <row r="268" spans="1:1">
      <c r="A268" s="24"/>
    </row>
    <row r="269" spans="1:1">
      <c r="A269" s="24"/>
    </row>
    <row r="270" spans="1:1">
      <c r="A270" s="24"/>
    </row>
    <row r="271" spans="1:1">
      <c r="A271" s="24"/>
    </row>
    <row r="272" spans="1:1">
      <c r="A272" s="24"/>
    </row>
    <row r="273" spans="1:1">
      <c r="A273" s="24"/>
    </row>
    <row r="274" spans="1:1">
      <c r="A274" s="24"/>
    </row>
    <row r="275" spans="1:1">
      <c r="A275" s="24"/>
    </row>
    <row r="276" spans="1:1">
      <c r="A276" s="24"/>
    </row>
    <row r="277" spans="1:1">
      <c r="A277" s="24"/>
    </row>
    <row r="278" spans="1:1">
      <c r="A278" s="24"/>
    </row>
    <row r="279" spans="1:1">
      <c r="A279" s="24"/>
    </row>
    <row r="280" spans="1:1">
      <c r="A280" s="24"/>
    </row>
    <row r="281" spans="1:1">
      <c r="A281" s="24"/>
    </row>
    <row r="282" spans="1:1">
      <c r="A282" s="24"/>
    </row>
    <row r="283" spans="1:1">
      <c r="A283" s="24"/>
    </row>
    <row r="284" spans="1:1">
      <c r="A284" s="24"/>
    </row>
    <row r="285" spans="1:1">
      <c r="A285" s="24"/>
    </row>
    <row r="286" spans="1:1">
      <c r="A286" s="24"/>
    </row>
    <row r="287" spans="1:1">
      <c r="A287" s="24"/>
    </row>
    <row r="288" spans="1:1">
      <c r="A288" s="24"/>
    </row>
    <row r="289" spans="1:1">
      <c r="A289" s="24"/>
    </row>
    <row r="290" spans="1:1">
      <c r="A290" s="17"/>
    </row>
    <row r="291" spans="1:1">
      <c r="A291" s="17"/>
    </row>
    <row r="292" spans="1:1">
      <c r="A292" s="17"/>
    </row>
    <row r="293" spans="1:1">
      <c r="A293" s="17"/>
    </row>
    <row r="294" spans="1:1">
      <c r="A294" s="17"/>
    </row>
    <row r="295" spans="1:1">
      <c r="A295" s="17"/>
    </row>
    <row r="296" spans="1:1">
      <c r="A296" s="17"/>
    </row>
    <row r="297" spans="1:1">
      <c r="A297" s="17"/>
    </row>
    <row r="298" spans="1:1">
      <c r="A298" s="17"/>
    </row>
    <row r="299" spans="1:1">
      <c r="A299" s="17"/>
    </row>
    <row r="300" spans="1:1">
      <c r="A300" s="17"/>
    </row>
    <row r="301" spans="1:1">
      <c r="A301" s="17"/>
    </row>
    <row r="302" spans="1:1">
      <c r="A302" s="17"/>
    </row>
    <row r="303" spans="1:1">
      <c r="A303" s="17"/>
    </row>
    <row r="304" spans="1:1">
      <c r="A304" s="17"/>
    </row>
    <row r="305" spans="1:1">
      <c r="A305" s="17"/>
    </row>
    <row r="306" spans="1:1">
      <c r="A306" s="17"/>
    </row>
    <row r="307" spans="1:1">
      <c r="A307" s="17"/>
    </row>
    <row r="308" spans="1:1">
      <c r="A308" s="17"/>
    </row>
    <row r="309" spans="1:1">
      <c r="A309" s="17"/>
    </row>
    <row r="310" spans="1:1">
      <c r="A310" s="17"/>
    </row>
    <row r="311" spans="1:1">
      <c r="A311" s="17"/>
    </row>
    <row r="312" spans="1:1">
      <c r="A312" s="17"/>
    </row>
    <row r="313" spans="1:1">
      <c r="A313" s="17"/>
    </row>
    <row r="314" spans="1:1">
      <c r="A314" s="17"/>
    </row>
    <row r="315" spans="1:1">
      <c r="A315" s="17"/>
    </row>
    <row r="316" spans="1:1">
      <c r="A316" s="17"/>
    </row>
    <row r="317" spans="1:1">
      <c r="A317" s="17"/>
    </row>
    <row r="318" spans="1:1">
      <c r="A318" s="17"/>
    </row>
    <row r="319" spans="1:1">
      <c r="A319" s="17"/>
    </row>
    <row r="320" spans="1:1">
      <c r="A320" s="17"/>
    </row>
    <row r="321" spans="1:1">
      <c r="A321" s="17"/>
    </row>
    <row r="322" spans="1:1">
      <c r="A322" s="17"/>
    </row>
    <row r="323" spans="1:1">
      <c r="A323" s="17"/>
    </row>
    <row r="324" spans="1:1">
      <c r="A324" s="17"/>
    </row>
    <row r="325" spans="1:1">
      <c r="A325" s="17"/>
    </row>
    <row r="326" spans="1:1">
      <c r="A326" s="17"/>
    </row>
    <row r="327" spans="1:1">
      <c r="A327" s="17"/>
    </row>
    <row r="328" spans="1:1">
      <c r="A328" s="17"/>
    </row>
    <row r="329" spans="1:1">
      <c r="A329" s="17"/>
    </row>
    <row r="330" spans="1:1">
      <c r="A330" s="17"/>
    </row>
    <row r="331" spans="1:1">
      <c r="A331" s="17"/>
    </row>
    <row r="332" spans="1:1">
      <c r="A332" s="17"/>
    </row>
    <row r="333" spans="1:1">
      <c r="A333" s="17"/>
    </row>
    <row r="334" spans="1:1">
      <c r="A334" s="17"/>
    </row>
    <row r="335" spans="1:1">
      <c r="A335" s="17"/>
    </row>
    <row r="336" spans="1:1">
      <c r="A336" s="17"/>
    </row>
    <row r="337" spans="1:1">
      <c r="A337" s="17"/>
    </row>
    <row r="338" spans="1:1">
      <c r="A338" s="17"/>
    </row>
    <row r="339" spans="1:1">
      <c r="A339" s="17"/>
    </row>
    <row r="340" spans="1:1">
      <c r="A340" s="17"/>
    </row>
    <row r="341" spans="1:1">
      <c r="A341" s="17"/>
    </row>
    <row r="342" spans="1:1">
      <c r="A342" s="17"/>
    </row>
    <row r="343" spans="1:1">
      <c r="A343" s="17"/>
    </row>
    <row r="344" spans="1:1">
      <c r="A344" s="17"/>
    </row>
    <row r="345" spans="1:1">
      <c r="A345" s="17"/>
    </row>
    <row r="346" spans="1:1">
      <c r="A346" s="17"/>
    </row>
    <row r="347" spans="1:1">
      <c r="A347" s="17"/>
    </row>
    <row r="348" spans="1:1">
      <c r="A348" s="17"/>
    </row>
    <row r="349" spans="1:1">
      <c r="A349" s="17"/>
    </row>
    <row r="350" spans="1:1">
      <c r="A350" s="17"/>
    </row>
    <row r="351" spans="1:1">
      <c r="A351" s="17"/>
    </row>
    <row r="352" spans="1:1">
      <c r="A352" s="17"/>
    </row>
    <row r="353" spans="1:1">
      <c r="A353" s="17"/>
    </row>
    <row r="354" spans="1:1">
      <c r="A354" s="17"/>
    </row>
    <row r="355" spans="1:1">
      <c r="A355" s="17"/>
    </row>
    <row r="356" spans="1:1">
      <c r="A356" s="17"/>
    </row>
    <row r="357" spans="1:1">
      <c r="A357" s="17"/>
    </row>
    <row r="358" spans="1:1">
      <c r="A358" s="17"/>
    </row>
    <row r="359" spans="1:1">
      <c r="A359" s="17"/>
    </row>
    <row r="360" spans="1:1">
      <c r="A360" s="17"/>
    </row>
    <row r="361" spans="1:1">
      <c r="A361" s="17"/>
    </row>
    <row r="362" spans="1:1">
      <c r="A362" s="17"/>
    </row>
    <row r="363" spans="1:1">
      <c r="A363" s="17"/>
    </row>
    <row r="364" spans="1:1">
      <c r="A364" s="17"/>
    </row>
    <row r="365" spans="1:1">
      <c r="A365" s="17"/>
    </row>
    <row r="366" spans="1:1">
      <c r="A366" s="17"/>
    </row>
    <row r="367" spans="1:1">
      <c r="A367" s="17"/>
    </row>
    <row r="368" spans="1:1">
      <c r="A368" s="17"/>
    </row>
    <row r="369" spans="1:1">
      <c r="A369" s="17"/>
    </row>
    <row r="370" spans="1:1">
      <c r="A370" s="17"/>
    </row>
    <row r="371" spans="1:1">
      <c r="A371" s="17"/>
    </row>
    <row r="372" spans="1:1">
      <c r="A372" s="17"/>
    </row>
    <row r="373" spans="1:1">
      <c r="A373" s="17"/>
    </row>
    <row r="374" spans="1:1">
      <c r="A374" s="17"/>
    </row>
    <row r="375" spans="1:1">
      <c r="A375" s="17"/>
    </row>
    <row r="376" spans="1:1">
      <c r="A376" s="17"/>
    </row>
    <row r="377" spans="1:1">
      <c r="A377" s="17"/>
    </row>
    <row r="378" spans="1:1">
      <c r="A378" s="17"/>
    </row>
    <row r="379" spans="1:1">
      <c r="A379" s="17"/>
    </row>
    <row r="380" spans="1:1">
      <c r="A380" s="17"/>
    </row>
    <row r="381" spans="1:1">
      <c r="A381" s="17"/>
    </row>
    <row r="382" spans="1:1">
      <c r="A382" s="17"/>
    </row>
    <row r="383" spans="1:1">
      <c r="A383" s="17"/>
    </row>
    <row r="384" spans="1:1">
      <c r="A384" s="17"/>
    </row>
    <row r="385" spans="1:1">
      <c r="A385" s="17"/>
    </row>
    <row r="386" spans="1:1">
      <c r="A386" s="17"/>
    </row>
    <row r="387" spans="1:1">
      <c r="A387" s="17"/>
    </row>
    <row r="388" spans="1:1">
      <c r="A388" s="17"/>
    </row>
    <row r="389" spans="1:1">
      <c r="A389" s="17"/>
    </row>
    <row r="390" spans="1:1">
      <c r="A390" s="17"/>
    </row>
    <row r="391" spans="1:1">
      <c r="A391" s="17"/>
    </row>
    <row r="392" spans="1:1">
      <c r="A392" s="17"/>
    </row>
    <row r="393" spans="1:1">
      <c r="A393" s="17"/>
    </row>
    <row r="394" spans="1:1">
      <c r="A394" s="17"/>
    </row>
    <row r="395" spans="1:1">
      <c r="A395" s="17"/>
    </row>
    <row r="396" spans="1:1">
      <c r="A396" s="17"/>
    </row>
    <row r="397" spans="1:1">
      <c r="A397" s="17"/>
    </row>
    <row r="398" spans="1:1">
      <c r="A398" s="17"/>
    </row>
    <row r="399" spans="1:1">
      <c r="A399" s="17"/>
    </row>
    <row r="400" spans="1:1">
      <c r="A400" s="17"/>
    </row>
    <row r="401" spans="1:1">
      <c r="A401" s="17"/>
    </row>
    <row r="402" spans="1:1">
      <c r="A402" s="17"/>
    </row>
    <row r="403" spans="1:1">
      <c r="A403" s="17"/>
    </row>
    <row r="404" spans="1:1">
      <c r="A404" s="17"/>
    </row>
    <row r="405" spans="1:1">
      <c r="A405" s="17"/>
    </row>
    <row r="406" spans="1:1">
      <c r="A406" s="17"/>
    </row>
    <row r="407" spans="1:1">
      <c r="A407" s="17"/>
    </row>
    <row r="408" spans="1:1">
      <c r="A408" s="17"/>
    </row>
    <row r="409" spans="1:1">
      <c r="A409" s="17"/>
    </row>
    <row r="410" spans="1:1">
      <c r="A410" s="17"/>
    </row>
    <row r="411" spans="1:1">
      <c r="A411" s="17"/>
    </row>
    <row r="412" spans="1:1">
      <c r="A412" s="17"/>
    </row>
    <row r="413" spans="1:1">
      <c r="A413" s="17"/>
    </row>
    <row r="414" spans="1:1">
      <c r="A414" s="17"/>
    </row>
    <row r="415" spans="1:1">
      <c r="A415" s="17"/>
    </row>
    <row r="416" spans="1:1">
      <c r="A416" s="17"/>
    </row>
    <row r="417" spans="1:1">
      <c r="A417" s="17"/>
    </row>
    <row r="418" spans="1:1">
      <c r="A418" s="17"/>
    </row>
    <row r="419" spans="1:1">
      <c r="A419" s="17"/>
    </row>
    <row r="420" spans="1:1">
      <c r="A420" s="17"/>
    </row>
    <row r="421" spans="1:1">
      <c r="A421" s="17"/>
    </row>
    <row r="422" spans="1:1">
      <c r="A422" s="17"/>
    </row>
    <row r="423" spans="1:1">
      <c r="A423" s="17"/>
    </row>
    <row r="424" spans="1:1">
      <c r="A424" s="17"/>
    </row>
    <row r="425" spans="1:1">
      <c r="A425" s="17"/>
    </row>
    <row r="426" spans="1:1">
      <c r="A426" s="17"/>
    </row>
    <row r="427" spans="1:1">
      <c r="A427" s="17"/>
    </row>
    <row r="428" spans="1:1">
      <c r="A428" s="17"/>
    </row>
    <row r="429" spans="1:1">
      <c r="A429" s="17"/>
    </row>
    <row r="430" spans="1:1">
      <c r="A430" s="17"/>
    </row>
    <row r="431" spans="1:1">
      <c r="A431" s="17"/>
    </row>
    <row r="432" spans="1:1">
      <c r="A432" s="17"/>
    </row>
    <row r="433" spans="1:1">
      <c r="A433" s="17"/>
    </row>
    <row r="434" spans="1:1">
      <c r="A434" s="17"/>
    </row>
    <row r="435" spans="1:1">
      <c r="A435" s="17"/>
    </row>
    <row r="436" spans="1:1">
      <c r="A436" s="17"/>
    </row>
    <row r="437" spans="1:1">
      <c r="A437" s="17"/>
    </row>
    <row r="438" spans="1:1">
      <c r="A438" s="17"/>
    </row>
    <row r="439" spans="1:1">
      <c r="A439" s="17"/>
    </row>
    <row r="440" spans="1:1">
      <c r="A440" s="17"/>
    </row>
    <row r="441" spans="1:1">
      <c r="A441" s="17"/>
    </row>
    <row r="442" spans="1:1">
      <c r="A442" s="17"/>
    </row>
    <row r="443" spans="1:1">
      <c r="A443" s="17"/>
    </row>
    <row r="444" spans="1:1">
      <c r="A444" s="17"/>
    </row>
    <row r="445" spans="1:1">
      <c r="A445" s="17"/>
    </row>
    <row r="446" spans="1:1">
      <c r="A446" s="17"/>
    </row>
    <row r="447" spans="1:1">
      <c r="A447" s="17"/>
    </row>
    <row r="448" spans="1:1">
      <c r="A448" s="17"/>
    </row>
    <row r="449" spans="1:1">
      <c r="A449" s="17"/>
    </row>
    <row r="450" spans="1:1">
      <c r="A450" s="17"/>
    </row>
    <row r="451" spans="1:1">
      <c r="A451" s="17"/>
    </row>
    <row r="452" spans="1:1">
      <c r="A452" s="17"/>
    </row>
    <row r="453" spans="1:1">
      <c r="A453" s="17"/>
    </row>
    <row r="454" spans="1:1">
      <c r="A454" s="17"/>
    </row>
    <row r="455" spans="1:1">
      <c r="A455" s="17"/>
    </row>
  </sheetData>
  <mergeCells count="35">
    <mergeCell ref="B13:E13"/>
    <mergeCell ref="B3:E3"/>
    <mergeCell ref="B11:E11"/>
    <mergeCell ref="B12:E12"/>
    <mergeCell ref="B5:E5"/>
    <mergeCell ref="B6:E6"/>
    <mergeCell ref="B7:E7"/>
    <mergeCell ref="B1:E1"/>
    <mergeCell ref="B2:E2"/>
    <mergeCell ref="B4:E4"/>
    <mergeCell ref="B10:E10"/>
    <mergeCell ref="B9:E9"/>
    <mergeCell ref="A60:H60"/>
    <mergeCell ref="A24:H24"/>
    <mergeCell ref="A59:H59"/>
    <mergeCell ref="A16:H16"/>
    <mergeCell ref="C21:D21"/>
    <mergeCell ref="E21:H21"/>
    <mergeCell ref="A17:H17"/>
    <mergeCell ref="A92:H92"/>
    <mergeCell ref="A108:H108"/>
    <mergeCell ref="B8:E8"/>
    <mergeCell ref="A15:H15"/>
    <mergeCell ref="G131:H131"/>
    <mergeCell ref="G130:H130"/>
    <mergeCell ref="C130:F130"/>
    <mergeCell ref="C131:F131"/>
    <mergeCell ref="A117:H117"/>
    <mergeCell ref="A65:H65"/>
    <mergeCell ref="A73:H73"/>
    <mergeCell ref="A86:H86"/>
    <mergeCell ref="A21:A22"/>
    <mergeCell ref="B21:B22"/>
    <mergeCell ref="A18:H18"/>
    <mergeCell ref="A19:H19"/>
  </mergeCells>
  <phoneticPr fontId="3" type="noConversion"/>
  <pageMargins left="0.24" right="0.16" top="0.2" bottom="0.2" header="0.31496062992125984" footer="0.19685039370078741"/>
  <pageSetup paperSize="9" scale="50" orientation="landscape" verticalDpi="300" r:id="rId1"/>
  <headerFooter alignWithMargins="0"/>
  <ignoredErrors>
    <ignoredError sqref="G66 H35 H41:H53 H66:H72 H74:H85 C123:C126 H109:H116 H25:H28 C34:H34 G68:G72 G36:H39 C88:H88 G48 H107 F123:G126 H118:H126 H101:H105 H93:H99 H62:H63 H61 H64 H29:H30 H31 H32 G40:H40 H54:H58 C87 G87:H87 C91:H91 G89:H89 G90:H90 C33:E33 G33:H33" evalError="1"/>
    <ignoredError sqref="B75 B109:B116 B118:B126" numberStoredAsText="1"/>
    <ignoredError sqref="E119:E121" formula="1"/>
    <ignoredError sqref="E123:E126" evalError="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B15" activePane="bottomRight" state="frozen"/>
      <selection pane="topRight" activeCell="B1" sqref="B1"/>
      <selection pane="bottomLeft" activeCell="A6" sqref="A6"/>
      <selection pane="bottomRight" activeCell="K59" sqref="K59"/>
    </sheetView>
  </sheetViews>
  <sheetFormatPr defaultRowHeight="12.75"/>
  <cols>
    <col min="1" max="1" width="95" style="12" customWidth="1"/>
    <col min="2" max="2" width="19.42578125" style="12" customWidth="1"/>
    <col min="3" max="7" width="26" style="12" customWidth="1"/>
    <col min="8" max="8" width="71" style="12" customWidth="1"/>
    <col min="9" max="9" width="9.5703125" style="12" customWidth="1"/>
    <col min="10" max="10" width="9.140625" style="12" customWidth="1"/>
    <col min="11" max="11" width="27.140625" style="12" customWidth="1"/>
    <col min="12" max="16384" width="9.140625" style="12"/>
  </cols>
  <sheetData>
    <row r="1" spans="1:8" ht="24.75" customHeight="1">
      <c r="A1" s="114"/>
      <c r="B1" s="114"/>
      <c r="C1" s="114"/>
      <c r="D1" s="114"/>
      <c r="E1" s="114"/>
      <c r="F1" s="114"/>
      <c r="G1" s="114"/>
      <c r="H1" s="107" t="s">
        <v>364</v>
      </c>
    </row>
    <row r="2" spans="1:8" ht="41.25" customHeight="1">
      <c r="A2" s="527" t="s">
        <v>133</v>
      </c>
      <c r="B2" s="527"/>
      <c r="C2" s="527"/>
      <c r="D2" s="527"/>
      <c r="E2" s="527"/>
      <c r="F2" s="527"/>
      <c r="G2" s="527"/>
      <c r="H2" s="527"/>
    </row>
    <row r="3" spans="1:8" ht="49.5" customHeight="1">
      <c r="A3" s="528" t="s">
        <v>162</v>
      </c>
      <c r="B3" s="528" t="s">
        <v>0</v>
      </c>
      <c r="C3" s="528" t="s">
        <v>76</v>
      </c>
      <c r="D3" s="508" t="s">
        <v>405</v>
      </c>
      <c r="E3" s="508"/>
      <c r="F3" s="508" t="s">
        <v>460</v>
      </c>
      <c r="G3" s="508"/>
      <c r="H3" s="528" t="s">
        <v>180</v>
      </c>
    </row>
    <row r="4" spans="1:8" ht="63" customHeight="1">
      <c r="A4" s="529"/>
      <c r="B4" s="529"/>
      <c r="C4" s="529"/>
      <c r="D4" s="4" t="s">
        <v>469</v>
      </c>
      <c r="E4" s="4" t="s">
        <v>470</v>
      </c>
      <c r="F4" s="4" t="s">
        <v>146</v>
      </c>
      <c r="G4" s="4" t="s">
        <v>147</v>
      </c>
      <c r="H4" s="529"/>
    </row>
    <row r="5" spans="1:8" s="23" customFormat="1" ht="29.25" customHeight="1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</row>
    <row r="6" spans="1:8" s="23" customFormat="1" ht="36" customHeight="1">
      <c r="A6" s="115" t="s">
        <v>118</v>
      </c>
      <c r="B6" s="42"/>
      <c r="C6" s="41"/>
      <c r="D6" s="41"/>
      <c r="E6" s="41"/>
      <c r="F6" s="41"/>
      <c r="G6" s="41"/>
      <c r="H6" s="41"/>
    </row>
    <row r="7" spans="1:8" ht="69.75" customHeight="1">
      <c r="A7" s="31" t="s">
        <v>336</v>
      </c>
      <c r="B7" s="33">
        <v>5000</v>
      </c>
      <c r="C7" s="43" t="s">
        <v>188</v>
      </c>
      <c r="D7" s="44">
        <f>('Осн. фін. пок.'!C27/'Осн. фін. пок.'!C25)*100</f>
        <v>2.2704253882511818</v>
      </c>
      <c r="E7" s="44">
        <f>('Осн. фін. пок.'!D27/'Осн. фін. пок.'!D25)*100</f>
        <v>5.1855441705898642</v>
      </c>
      <c r="F7" s="44">
        <f>('Осн. фін. пок.'!E27/'Осн. фін. пок.'!E25)*100</f>
        <v>4.7661651077673852</v>
      </c>
      <c r="G7" s="44">
        <f>('Осн. фін. пок.'!F27/'Осн. фін. пок.'!F25)*100</f>
        <v>5.1855441705898642</v>
      </c>
      <c r="H7" s="45"/>
    </row>
    <row r="8" spans="1:8" ht="69" customHeight="1">
      <c r="A8" s="31" t="s">
        <v>337</v>
      </c>
      <c r="B8" s="33">
        <v>5010</v>
      </c>
      <c r="C8" s="43" t="s">
        <v>188</v>
      </c>
      <c r="D8" s="44">
        <f>('Осн. фін. пок.'!C33/'Осн. фін. пок.'!C25)*100</f>
        <v>2.675557056043214</v>
      </c>
      <c r="E8" s="44">
        <f>('Осн. фін. пок.'!D33/'Осн. фін. пок.'!D25)*100</f>
        <v>3.6208806424813069</v>
      </c>
      <c r="F8" s="44">
        <f>('Осн. фін. пок.'!E33/'Осн. фін. пок.'!E25)*100</f>
        <v>2.9524196827978857</v>
      </c>
      <c r="G8" s="44">
        <f>('Осн. фін. пок.'!F33/'Осн. фін. пок.'!F25)*100</f>
        <v>3.6208806424813069</v>
      </c>
      <c r="H8" s="45"/>
    </row>
    <row r="9" spans="1:8" ht="56.25" customHeight="1">
      <c r="A9" s="45" t="s">
        <v>338</v>
      </c>
      <c r="B9" s="33">
        <v>5020</v>
      </c>
      <c r="C9" s="43" t="s">
        <v>188</v>
      </c>
      <c r="D9" s="44">
        <f>('Осн. фін. пок.'!C46/'Осн. фін. пок.'!C99)*100</f>
        <v>1.5184381778741864</v>
      </c>
      <c r="E9" s="44">
        <f>('Осн. фін. пок.'!D46/'Осн. фін. пок.'!D99)*100</f>
        <v>3.863845446182153</v>
      </c>
      <c r="F9" s="44">
        <f>('Осн. фін. пок.'!E46/'Осн. фін. пок.'!E99)*100</f>
        <v>2.3750712521375639</v>
      </c>
      <c r="G9" s="44">
        <f>('Осн. фін. пок.'!F46/'Осн. фін. пок.'!F99)*100</f>
        <v>3.863845446182153</v>
      </c>
      <c r="H9" s="45" t="s">
        <v>189</v>
      </c>
    </row>
    <row r="10" spans="1:8" ht="56.25" customHeight="1">
      <c r="A10" s="45" t="s">
        <v>406</v>
      </c>
      <c r="B10" s="33">
        <v>5030</v>
      </c>
      <c r="C10" s="43" t="s">
        <v>188</v>
      </c>
      <c r="D10" s="44">
        <f>('Осн. фін. пок.'!C46/'Осн. фін. пок.'!C100)*100</f>
        <v>1.914470412729985</v>
      </c>
      <c r="E10" s="44">
        <f>('Осн. фін. пок.'!D46/'Осн. фін. пок.'!D100)*100</f>
        <v>4.9893086243763367</v>
      </c>
      <c r="F10" s="44">
        <f>('Осн. фін. пок.'!E46/'Осн. фін. пок.'!E100)*100</f>
        <v>2.918515059537707</v>
      </c>
      <c r="G10" s="44">
        <f>('Осн. фін. пок.'!F46/'Осн. фін. пок.'!F100)*100</f>
        <v>4.9893086243763367</v>
      </c>
      <c r="H10" s="45"/>
    </row>
    <row r="11" spans="1:8" ht="72.75" customHeight="1">
      <c r="A11" s="45" t="s">
        <v>339</v>
      </c>
      <c r="B11" s="33">
        <v>5040</v>
      </c>
      <c r="C11" s="43" t="s">
        <v>188</v>
      </c>
      <c r="D11" s="44">
        <f>('Осн. фін. пок.'!C46/'Осн. фін. пок.'!C25)*100</f>
        <v>0.64989871708305202</v>
      </c>
      <c r="E11" s="44">
        <f>('Осн. фін. пок.'!D46/'Осн. фін. пок.'!D25)*100</f>
        <v>1.4538908889504292</v>
      </c>
      <c r="F11" s="44">
        <f>('Осн. фін. пок.'!E46/'Осн. фін. пок.'!E25)*100</f>
        <v>1.0166734444896299</v>
      </c>
      <c r="G11" s="44">
        <f>('Осн. фін. пок.'!F46/'Осн. фін. пок.'!F25)*100</f>
        <v>1.4538908889504292</v>
      </c>
      <c r="H11" s="45" t="s">
        <v>190</v>
      </c>
    </row>
    <row r="12" spans="1:8" ht="42" customHeight="1">
      <c r="A12" s="115" t="s">
        <v>120</v>
      </c>
      <c r="B12" s="33"/>
      <c r="C12" s="46"/>
      <c r="D12" s="44"/>
      <c r="E12" s="44"/>
      <c r="F12" s="44"/>
      <c r="G12" s="44"/>
      <c r="H12" s="45"/>
    </row>
    <row r="13" spans="1:8" ht="70.5" customHeight="1">
      <c r="A13" s="45" t="s">
        <v>407</v>
      </c>
      <c r="B13" s="33">
        <v>5100</v>
      </c>
      <c r="C13" s="43"/>
      <c r="D13" s="44">
        <f>('Осн. фін. пок.'!C101+'Осн. фін. пок.'!C102)/'Осн. фін. пок.'!C33</f>
        <v>3.309148264984227</v>
      </c>
      <c r="E13" s="44">
        <f>('Осн. фін. пок.'!D101+'Осн. фін. пок.'!D102)/'Осн. фін. пок.'!D33</f>
        <v>2.344168260038241</v>
      </c>
      <c r="F13" s="44">
        <f>('Осн. фін. пок.'!E101+'Осн. фін. пок.'!E102)/'Осн. фін. пок.'!E33</f>
        <v>2.6997245179063363</v>
      </c>
      <c r="G13" s="44">
        <f>('Осн. фін. пок.'!F101+'Осн. фін. пок.'!F102)/'Осн. фін. пок.'!F33</f>
        <v>2.344168260038241</v>
      </c>
      <c r="H13" s="45"/>
    </row>
    <row r="14" spans="1:8" s="23" customFormat="1" ht="73.5" customHeight="1">
      <c r="A14" s="45" t="s">
        <v>408</v>
      </c>
      <c r="B14" s="33">
        <v>5110</v>
      </c>
      <c r="C14" s="43" t="s">
        <v>115</v>
      </c>
      <c r="D14" s="44">
        <f>'Осн. фін. пок.'!C100/('Осн. фін. пок.'!C101+'Осн. фін. пок.'!C102)</f>
        <v>3.8341277407054339</v>
      </c>
      <c r="E14" s="44">
        <f>'Осн. фін. пок.'!D100/('Осн. фін. пок.'!D101+'Осн. фін. пок.'!D102)</f>
        <v>3.4331158238172921</v>
      </c>
      <c r="F14" s="44">
        <f>'Осн. фін. пок.'!E100/('Осн. фін. пок.'!E101+'Осн. фін. пок.'!E102)</f>
        <v>4.3704081632653065</v>
      </c>
      <c r="G14" s="44">
        <f>'Осн. фін. пок.'!F100/('Осн. фін. пок.'!F101+'Осн. фін. пок.'!F102)</f>
        <v>3.4331158238172921</v>
      </c>
      <c r="H14" s="45" t="s">
        <v>191</v>
      </c>
    </row>
    <row r="15" spans="1:8" s="23" customFormat="1" ht="75">
      <c r="A15" s="45" t="s">
        <v>409</v>
      </c>
      <c r="B15" s="33">
        <v>5120</v>
      </c>
      <c r="C15" s="43" t="s">
        <v>115</v>
      </c>
      <c r="D15" s="44">
        <f>'Осн. фін. пок.'!C97/'Осн. фін. пок.'!C102</f>
        <v>2.7407054337464252</v>
      </c>
      <c r="E15" s="44">
        <f>'Осн. фін. пок.'!D97/'Осн. фін. пок.'!D102</f>
        <v>2.8442088091353996</v>
      </c>
      <c r="F15" s="44">
        <f>'Осн. фін. пок.'!E97/'Осн. фін. пок.'!E102</f>
        <v>3.2795918367346939</v>
      </c>
      <c r="G15" s="44">
        <f>'Осн. фін. пок.'!F97/'Осн. фін. пок.'!F102</f>
        <v>2.8442088091353996</v>
      </c>
      <c r="H15" s="45" t="s">
        <v>193</v>
      </c>
    </row>
    <row r="16" spans="1:8" ht="33.75" customHeight="1">
      <c r="A16" s="115" t="s">
        <v>119</v>
      </c>
      <c r="B16" s="33"/>
      <c r="C16" s="43"/>
      <c r="D16" s="44"/>
      <c r="E16" s="44"/>
      <c r="F16" s="44"/>
      <c r="G16" s="44"/>
      <c r="H16" s="45"/>
    </row>
    <row r="17" spans="1:11" ht="49.5" customHeight="1">
      <c r="A17" s="45" t="s">
        <v>323</v>
      </c>
      <c r="B17" s="33">
        <v>5200</v>
      </c>
      <c r="C17" s="43"/>
      <c r="D17" s="44">
        <f>'Осн. фін. пок.'!C74/'Осн. фін. пок.'!C56</f>
        <v>0.52173913043478259</v>
      </c>
      <c r="E17" s="44">
        <f>'Осн. фін. пок.'!D74/'Осн. фін. пок.'!D56</f>
        <v>0.21405750798722045</v>
      </c>
      <c r="F17" s="44">
        <f>'Осн. фін. пок.'!E74/'Осн. фін. пок.'!E56</f>
        <v>1.4389312977099236</v>
      </c>
      <c r="G17" s="44">
        <f>'Осн. фін. пок.'!F74/'Осн. фін. пок.'!F56</f>
        <v>0.21405750798722045</v>
      </c>
      <c r="H17" s="45"/>
    </row>
    <row r="18" spans="1:11" ht="92.25" customHeight="1">
      <c r="A18" s="45" t="s">
        <v>324</v>
      </c>
      <c r="B18" s="33">
        <v>5210</v>
      </c>
      <c r="C18" s="43"/>
      <c r="D18" s="44">
        <f>'Осн. фін. пок.'!C74/'Осн. фін. пок.'!C25</f>
        <v>1.2153950033760972E-2</v>
      </c>
      <c r="E18" s="44">
        <f>'Осн. фін. пок.'!D74/'Осн. фін. пок.'!D25</f>
        <v>4.6386042647466076E-3</v>
      </c>
      <c r="F18" s="44">
        <f>'Осн. фін. пок.'!E74/'Осн. фін. пок.'!E25</f>
        <v>3.0662871085807238E-2</v>
      </c>
      <c r="G18" s="44">
        <f>'Осн. фін. пок.'!F74/'Осн. фін. пок.'!F25</f>
        <v>4.6386042647466076E-3</v>
      </c>
      <c r="H18" s="45"/>
    </row>
    <row r="19" spans="1:11" ht="57" customHeight="1">
      <c r="A19" s="45" t="s">
        <v>325</v>
      </c>
      <c r="B19" s="33">
        <v>5220</v>
      </c>
      <c r="C19" s="43" t="s">
        <v>278</v>
      </c>
      <c r="D19" s="44">
        <f>'Осн. фін. пок.'!C96/'Осн. фін. пок.'!C95</f>
        <v>0.68369113573407203</v>
      </c>
      <c r="E19" s="44">
        <f>'Осн. фін. пок.'!D96/'Осн. фін. пок.'!D95</f>
        <v>0.71807397069085832</v>
      </c>
      <c r="F19" s="44">
        <f>'Осн. фін. пок.'!E96/'Осн. фін. пок.'!E95</f>
        <v>0.68033502006630608</v>
      </c>
      <c r="G19" s="44">
        <f>'Осн. фін. пок.'!F96/'Осн. фін. пок.'!F95</f>
        <v>0.71807397069085832</v>
      </c>
      <c r="H19" s="45" t="s">
        <v>192</v>
      </c>
    </row>
    <row r="20" spans="1:11" ht="44.25" customHeight="1">
      <c r="A20" s="115" t="s">
        <v>184</v>
      </c>
      <c r="B20" s="33"/>
      <c r="C20" s="43"/>
      <c r="D20" s="44"/>
      <c r="E20" s="44"/>
      <c r="F20" s="44"/>
      <c r="G20" s="44"/>
      <c r="H20" s="45"/>
    </row>
    <row r="21" spans="1:11" ht="72.75" customHeight="1">
      <c r="A21" s="45" t="s">
        <v>195</v>
      </c>
      <c r="B21" s="33">
        <v>5300</v>
      </c>
      <c r="C21" s="43"/>
      <c r="D21" s="44"/>
      <c r="E21" s="44"/>
      <c r="F21" s="44"/>
      <c r="G21" s="44"/>
      <c r="H21" s="47"/>
    </row>
    <row r="22" spans="1:11" ht="20.25">
      <c r="A22" s="48"/>
      <c r="B22" s="48"/>
      <c r="C22" s="48"/>
      <c r="D22" s="48"/>
      <c r="E22" s="48"/>
      <c r="F22" s="48"/>
      <c r="G22" s="48"/>
      <c r="H22" s="48"/>
      <c r="K22" s="27"/>
    </row>
    <row r="23" spans="1:11" s="2" customFormat="1" ht="35.25" customHeight="1">
      <c r="A23" s="82" t="s">
        <v>576</v>
      </c>
      <c r="B23" s="36"/>
      <c r="C23" s="525" t="s">
        <v>143</v>
      </c>
      <c r="D23" s="525"/>
      <c r="E23" s="37"/>
      <c r="F23" s="526" t="s">
        <v>573</v>
      </c>
      <c r="G23" s="526"/>
      <c r="H23" s="526"/>
    </row>
    <row r="24" spans="1:11" s="1" customFormat="1" ht="42" customHeight="1">
      <c r="A24" s="78" t="s">
        <v>65</v>
      </c>
      <c r="B24" s="2"/>
      <c r="C24" s="474" t="s">
        <v>66</v>
      </c>
      <c r="D24" s="474"/>
      <c r="E24" s="2"/>
      <c r="F24" s="470" t="s">
        <v>77</v>
      </c>
      <c r="G24" s="470"/>
      <c r="H24" s="470"/>
    </row>
  </sheetData>
  <mergeCells count="11">
    <mergeCell ref="C23:D23"/>
    <mergeCell ref="F23:H23"/>
    <mergeCell ref="C24:D24"/>
    <mergeCell ref="F24:H24"/>
    <mergeCell ref="A2:H2"/>
    <mergeCell ref="A3:A4"/>
    <mergeCell ref="B3:B4"/>
    <mergeCell ref="C3:C4"/>
    <mergeCell ref="D3:E3"/>
    <mergeCell ref="F3:G3"/>
    <mergeCell ref="H3:H4"/>
  </mergeCells>
  <phoneticPr fontId="3" type="noConversion"/>
  <pageMargins left="0.23622047244094491" right="0.39370078740157483" top="0.19685039370078741" bottom="0.19685039370078741" header="0.19685039370078741" footer="0.31496062992125984"/>
  <pageSetup paperSize="9" scale="45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O75"/>
  <sheetViews>
    <sheetView tabSelected="1" view="pageBreakPreview" topLeftCell="A43" zoomScale="65" zoomScaleNormal="75" zoomScaleSheetLayoutView="65" workbookViewId="0">
      <selection activeCell="V31" sqref="V31"/>
    </sheetView>
  </sheetViews>
  <sheetFormatPr defaultRowHeight="18.75"/>
  <cols>
    <col min="1" max="1" width="44.85546875" style="1" customWidth="1"/>
    <col min="2" max="2" width="19.28515625" style="6" customWidth="1"/>
    <col min="3" max="3" width="18.5703125" style="1" customWidth="1"/>
    <col min="4" max="4" width="16.140625" style="1" customWidth="1"/>
    <col min="5" max="5" width="15.42578125" style="1" customWidth="1"/>
    <col min="6" max="6" width="16.5703125" style="1" customWidth="1"/>
    <col min="7" max="7" width="15.28515625" style="1" customWidth="1"/>
    <col min="8" max="8" width="16.5703125" style="1" customWidth="1"/>
    <col min="9" max="9" width="16.140625" style="1" customWidth="1"/>
    <col min="10" max="10" width="16.42578125" style="1" customWidth="1"/>
    <col min="11" max="11" width="16.5703125" style="1" customWidth="1"/>
    <col min="12" max="12" width="16.85546875" style="1" customWidth="1"/>
    <col min="13" max="15" width="16.7109375" style="1" customWidth="1"/>
    <col min="16" max="16384" width="9.140625" style="1"/>
  </cols>
  <sheetData>
    <row r="1" spans="1:15" s="30" customFormat="1" ht="20.25">
      <c r="B1" s="6"/>
      <c r="O1" s="107" t="s">
        <v>365</v>
      </c>
    </row>
    <row r="2" spans="1:15" ht="30.75" customHeight="1">
      <c r="A2" s="548" t="s">
        <v>90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</row>
    <row r="3" spans="1:15" ht="28.5" customHeight="1">
      <c r="A3" s="549" t="s">
        <v>471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</row>
    <row r="4" spans="1:15" ht="31.5" customHeight="1">
      <c r="A4" s="498" t="s">
        <v>489</v>
      </c>
      <c r="B4" s="498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</row>
    <row r="5" spans="1:15" ht="20.25">
      <c r="A5" s="558" t="s">
        <v>101</v>
      </c>
      <c r="B5" s="558"/>
      <c r="C5" s="558"/>
      <c r="D5" s="558"/>
      <c r="E5" s="558"/>
      <c r="F5" s="558"/>
      <c r="G5" s="558"/>
      <c r="H5" s="558"/>
      <c r="I5" s="558"/>
      <c r="J5" s="558"/>
      <c r="K5" s="558"/>
      <c r="L5" s="558"/>
      <c r="M5" s="558"/>
      <c r="N5" s="558"/>
      <c r="O5" s="558"/>
    </row>
    <row r="6" spans="1:15" ht="41.25" customHeight="1">
      <c r="A6" s="559" t="s">
        <v>232</v>
      </c>
      <c r="B6" s="559"/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9"/>
      <c r="O6" s="559"/>
    </row>
    <row r="7" spans="1:15" ht="41.25" customHeight="1">
      <c r="A7" s="560" t="s">
        <v>181</v>
      </c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</row>
    <row r="8" spans="1:15" s="2" customFormat="1" ht="81" customHeight="1">
      <c r="A8" s="482" t="s">
        <v>162</v>
      </c>
      <c r="B8" s="482"/>
      <c r="C8" s="543" t="s">
        <v>472</v>
      </c>
      <c r="D8" s="543"/>
      <c r="E8" s="544"/>
      <c r="F8" s="547" t="s">
        <v>473</v>
      </c>
      <c r="G8" s="543"/>
      <c r="H8" s="544"/>
      <c r="I8" s="482" t="s">
        <v>474</v>
      </c>
      <c r="J8" s="482"/>
      <c r="K8" s="482"/>
      <c r="L8" s="482" t="s">
        <v>475</v>
      </c>
      <c r="M8" s="482"/>
      <c r="N8" s="547" t="s">
        <v>476</v>
      </c>
      <c r="O8" s="544"/>
    </row>
    <row r="9" spans="1:15" s="2" customFormat="1" ht="27.75" customHeight="1">
      <c r="A9" s="482">
        <v>1</v>
      </c>
      <c r="B9" s="482"/>
      <c r="C9" s="543">
        <v>2</v>
      </c>
      <c r="D9" s="543"/>
      <c r="E9" s="544"/>
      <c r="F9" s="547">
        <v>3</v>
      </c>
      <c r="G9" s="543"/>
      <c r="H9" s="544"/>
      <c r="I9" s="482">
        <v>4</v>
      </c>
      <c r="J9" s="482"/>
      <c r="K9" s="482"/>
      <c r="L9" s="547">
        <v>5</v>
      </c>
      <c r="M9" s="544"/>
      <c r="N9" s="482">
        <v>6</v>
      </c>
      <c r="O9" s="482"/>
    </row>
    <row r="10" spans="1:15" s="2" customFormat="1" ht="140.25" customHeight="1">
      <c r="A10" s="497" t="s">
        <v>410</v>
      </c>
      <c r="B10" s="497"/>
      <c r="C10" s="538">
        <f>SUM(C11:C13)</f>
        <v>152</v>
      </c>
      <c r="D10" s="539"/>
      <c r="E10" s="540"/>
      <c r="F10" s="538">
        <f>SUM(F11:F13)</f>
        <v>153</v>
      </c>
      <c r="G10" s="539"/>
      <c r="H10" s="540"/>
      <c r="I10" s="538">
        <f>SUM(I11:I13)</f>
        <v>149</v>
      </c>
      <c r="J10" s="539"/>
      <c r="K10" s="540"/>
      <c r="L10" s="541">
        <f>I10-F10</f>
        <v>-4</v>
      </c>
      <c r="M10" s="541"/>
      <c r="N10" s="545">
        <f>(I10/F10)*100</f>
        <v>97.385620915032675</v>
      </c>
      <c r="O10" s="546"/>
    </row>
    <row r="11" spans="1:15" s="2" customFormat="1" ht="37.5" customHeight="1">
      <c r="A11" s="534" t="s">
        <v>166</v>
      </c>
      <c r="B11" s="534"/>
      <c r="C11" s="531">
        <v>1</v>
      </c>
      <c r="D11" s="532"/>
      <c r="E11" s="533"/>
      <c r="F11" s="531">
        <v>1</v>
      </c>
      <c r="G11" s="532"/>
      <c r="H11" s="533"/>
      <c r="I11" s="531">
        <v>1</v>
      </c>
      <c r="J11" s="532"/>
      <c r="K11" s="533"/>
      <c r="L11" s="542">
        <f t="shared" ref="L11:L25" si="0">I11-F11</f>
        <v>0</v>
      </c>
      <c r="M11" s="542"/>
      <c r="N11" s="535">
        <f t="shared" ref="N11:N25" si="1">(I11/F11)*100</f>
        <v>100</v>
      </c>
      <c r="O11" s="536"/>
    </row>
    <row r="12" spans="1:15" s="2" customFormat="1" ht="36.75" customHeight="1">
      <c r="A12" s="534" t="s">
        <v>165</v>
      </c>
      <c r="B12" s="534"/>
      <c r="C12" s="531">
        <v>9</v>
      </c>
      <c r="D12" s="532"/>
      <c r="E12" s="533"/>
      <c r="F12" s="531">
        <v>9</v>
      </c>
      <c r="G12" s="532"/>
      <c r="H12" s="533"/>
      <c r="I12" s="531">
        <v>9</v>
      </c>
      <c r="J12" s="532"/>
      <c r="K12" s="533"/>
      <c r="L12" s="542">
        <f t="shared" si="0"/>
        <v>0</v>
      </c>
      <c r="M12" s="542"/>
      <c r="N12" s="535">
        <f t="shared" si="1"/>
        <v>100</v>
      </c>
      <c r="O12" s="536"/>
    </row>
    <row r="13" spans="1:15" s="2" customFormat="1" ht="39" customHeight="1">
      <c r="A13" s="534" t="s">
        <v>167</v>
      </c>
      <c r="B13" s="534"/>
      <c r="C13" s="531">
        <v>142</v>
      </c>
      <c r="D13" s="532"/>
      <c r="E13" s="533"/>
      <c r="F13" s="531">
        <v>143</v>
      </c>
      <c r="G13" s="532"/>
      <c r="H13" s="533"/>
      <c r="I13" s="531">
        <v>139</v>
      </c>
      <c r="J13" s="532"/>
      <c r="K13" s="533"/>
      <c r="L13" s="542">
        <f t="shared" si="0"/>
        <v>-4</v>
      </c>
      <c r="M13" s="542"/>
      <c r="N13" s="535">
        <f t="shared" si="1"/>
        <v>97.2027972027972</v>
      </c>
      <c r="O13" s="536"/>
    </row>
    <row r="14" spans="1:15" s="2" customFormat="1" ht="52.5" customHeight="1">
      <c r="A14" s="497" t="s">
        <v>326</v>
      </c>
      <c r="B14" s="497"/>
      <c r="C14" s="538">
        <f>SUM(C15:C17)</f>
        <v>8307</v>
      </c>
      <c r="D14" s="539"/>
      <c r="E14" s="540"/>
      <c r="F14" s="538">
        <f>SUM(F15:F17)</f>
        <v>8883</v>
      </c>
      <c r="G14" s="539"/>
      <c r="H14" s="540"/>
      <c r="I14" s="538">
        <f>SUM(I15:I17)</f>
        <v>10213</v>
      </c>
      <c r="J14" s="539"/>
      <c r="K14" s="540"/>
      <c r="L14" s="541">
        <f t="shared" si="0"/>
        <v>1330</v>
      </c>
      <c r="M14" s="541"/>
      <c r="N14" s="545">
        <f t="shared" si="1"/>
        <v>114.97241922773837</v>
      </c>
      <c r="O14" s="546"/>
    </row>
    <row r="15" spans="1:15" s="2" customFormat="1" ht="41.25" customHeight="1">
      <c r="A15" s="534" t="s">
        <v>166</v>
      </c>
      <c r="B15" s="534"/>
      <c r="C15" s="531">
        <v>320</v>
      </c>
      <c r="D15" s="532"/>
      <c r="E15" s="533"/>
      <c r="F15" s="531">
        <v>324</v>
      </c>
      <c r="G15" s="532"/>
      <c r="H15" s="533"/>
      <c r="I15" s="531">
        <v>386</v>
      </c>
      <c r="J15" s="532"/>
      <c r="K15" s="533"/>
      <c r="L15" s="542">
        <f t="shared" si="0"/>
        <v>62</v>
      </c>
      <c r="M15" s="542"/>
      <c r="N15" s="535">
        <f t="shared" si="1"/>
        <v>119.1358024691358</v>
      </c>
      <c r="O15" s="536"/>
    </row>
    <row r="16" spans="1:15" s="2" customFormat="1" ht="39" customHeight="1">
      <c r="A16" s="534" t="s">
        <v>165</v>
      </c>
      <c r="B16" s="534"/>
      <c r="C16" s="531">
        <v>928</v>
      </c>
      <c r="D16" s="532"/>
      <c r="E16" s="533"/>
      <c r="F16" s="531">
        <v>1025</v>
      </c>
      <c r="G16" s="532"/>
      <c r="H16" s="533"/>
      <c r="I16" s="531">
        <v>1234</v>
      </c>
      <c r="J16" s="532"/>
      <c r="K16" s="533"/>
      <c r="L16" s="542">
        <f t="shared" si="0"/>
        <v>209</v>
      </c>
      <c r="M16" s="542"/>
      <c r="N16" s="535">
        <f t="shared" si="1"/>
        <v>120.39024390243902</v>
      </c>
      <c r="O16" s="536"/>
    </row>
    <row r="17" spans="1:15" s="2" customFormat="1" ht="37.5" customHeight="1">
      <c r="A17" s="534" t="s">
        <v>167</v>
      </c>
      <c r="B17" s="534"/>
      <c r="C17" s="531">
        <v>7059</v>
      </c>
      <c r="D17" s="532"/>
      <c r="E17" s="533"/>
      <c r="F17" s="531">
        <v>7534</v>
      </c>
      <c r="G17" s="532"/>
      <c r="H17" s="533"/>
      <c r="I17" s="531">
        <v>8593</v>
      </c>
      <c r="J17" s="532"/>
      <c r="K17" s="533"/>
      <c r="L17" s="542">
        <f t="shared" si="0"/>
        <v>1059</v>
      </c>
      <c r="M17" s="542"/>
      <c r="N17" s="535">
        <f t="shared" si="1"/>
        <v>114.05627820546856</v>
      </c>
      <c r="O17" s="536"/>
    </row>
    <row r="18" spans="1:15" s="2" customFormat="1" ht="51.75" customHeight="1">
      <c r="A18" s="497" t="s">
        <v>327</v>
      </c>
      <c r="B18" s="497"/>
      <c r="C18" s="538">
        <f>'Осн. фін. пок.'!C54</f>
        <v>8307</v>
      </c>
      <c r="D18" s="539"/>
      <c r="E18" s="540"/>
      <c r="F18" s="538">
        <f>'Осн. фін. пок.'!E54</f>
        <v>8883</v>
      </c>
      <c r="G18" s="539"/>
      <c r="H18" s="540"/>
      <c r="I18" s="538">
        <f>'Осн. фін. пок.'!F54</f>
        <v>10213</v>
      </c>
      <c r="J18" s="539"/>
      <c r="K18" s="540"/>
      <c r="L18" s="541">
        <f t="shared" si="0"/>
        <v>1330</v>
      </c>
      <c r="M18" s="541"/>
      <c r="N18" s="545">
        <f t="shared" si="1"/>
        <v>114.97241922773837</v>
      </c>
      <c r="O18" s="546"/>
    </row>
    <row r="19" spans="1:15" s="2" customFormat="1" ht="39.75" customHeight="1">
      <c r="A19" s="534" t="s">
        <v>166</v>
      </c>
      <c r="B19" s="534"/>
      <c r="C19" s="531">
        <v>320</v>
      </c>
      <c r="D19" s="532"/>
      <c r="E19" s="533"/>
      <c r="F19" s="531">
        <v>324</v>
      </c>
      <c r="G19" s="532"/>
      <c r="H19" s="533"/>
      <c r="I19" s="531">
        <v>386</v>
      </c>
      <c r="J19" s="532"/>
      <c r="K19" s="533"/>
      <c r="L19" s="542">
        <f t="shared" si="0"/>
        <v>62</v>
      </c>
      <c r="M19" s="542"/>
      <c r="N19" s="535">
        <f t="shared" si="1"/>
        <v>119.1358024691358</v>
      </c>
      <c r="O19" s="536"/>
    </row>
    <row r="20" spans="1:15" s="2" customFormat="1" ht="37.5" customHeight="1">
      <c r="A20" s="534" t="s">
        <v>165</v>
      </c>
      <c r="B20" s="534"/>
      <c r="C20" s="531">
        <v>928</v>
      </c>
      <c r="D20" s="532"/>
      <c r="E20" s="533"/>
      <c r="F20" s="531">
        <v>1025</v>
      </c>
      <c r="G20" s="532"/>
      <c r="H20" s="533"/>
      <c r="I20" s="531">
        <v>1234</v>
      </c>
      <c r="J20" s="532"/>
      <c r="K20" s="533"/>
      <c r="L20" s="542">
        <f t="shared" si="0"/>
        <v>209</v>
      </c>
      <c r="M20" s="542"/>
      <c r="N20" s="535">
        <f t="shared" si="1"/>
        <v>120.39024390243902</v>
      </c>
      <c r="O20" s="536"/>
    </row>
    <row r="21" spans="1:15" s="2" customFormat="1" ht="37.5" customHeight="1">
      <c r="A21" s="534" t="s">
        <v>167</v>
      </c>
      <c r="B21" s="534"/>
      <c r="C21" s="531">
        <v>7059</v>
      </c>
      <c r="D21" s="532"/>
      <c r="E21" s="533"/>
      <c r="F21" s="531">
        <v>7534</v>
      </c>
      <c r="G21" s="532"/>
      <c r="H21" s="533"/>
      <c r="I21" s="531">
        <v>8593</v>
      </c>
      <c r="J21" s="532"/>
      <c r="K21" s="533"/>
      <c r="L21" s="542">
        <f t="shared" si="0"/>
        <v>1059</v>
      </c>
      <c r="M21" s="542"/>
      <c r="N21" s="535">
        <f t="shared" si="1"/>
        <v>114.05627820546856</v>
      </c>
      <c r="O21" s="536"/>
    </row>
    <row r="22" spans="1:15" s="2" customFormat="1" ht="78" customHeight="1">
      <c r="A22" s="497" t="s">
        <v>411</v>
      </c>
      <c r="B22" s="497"/>
      <c r="C22" s="538">
        <f>(C18/C10)/12*1000</f>
        <v>4554.2763157894733</v>
      </c>
      <c r="D22" s="539"/>
      <c r="E22" s="540"/>
      <c r="F22" s="538">
        <f>(F18/F10)/12*1000</f>
        <v>4838.2352941176478</v>
      </c>
      <c r="G22" s="539"/>
      <c r="H22" s="540"/>
      <c r="I22" s="574">
        <f>(I18/I10)/12*1000</f>
        <v>5711.9686800894851</v>
      </c>
      <c r="J22" s="575"/>
      <c r="K22" s="576"/>
      <c r="L22" s="541">
        <f t="shared" si="0"/>
        <v>873.73338597183738</v>
      </c>
      <c r="M22" s="541"/>
      <c r="N22" s="545">
        <f t="shared" si="1"/>
        <v>118.0589271264696</v>
      </c>
      <c r="O22" s="546"/>
    </row>
    <row r="23" spans="1:15" s="2" customFormat="1" ht="42" customHeight="1">
      <c r="A23" s="534" t="s">
        <v>166</v>
      </c>
      <c r="B23" s="534"/>
      <c r="C23" s="531">
        <f>(C19/C11)/12*1000</f>
        <v>26666.666666666668</v>
      </c>
      <c r="D23" s="532"/>
      <c r="E23" s="533"/>
      <c r="F23" s="531">
        <v>27000</v>
      </c>
      <c r="G23" s="532"/>
      <c r="H23" s="533"/>
      <c r="I23" s="531">
        <f>(I19/I11)/12*1000</f>
        <v>32166.666666666664</v>
      </c>
      <c r="J23" s="532"/>
      <c r="K23" s="533"/>
      <c r="L23" s="542">
        <f t="shared" si="0"/>
        <v>5166.6666666666642</v>
      </c>
      <c r="M23" s="542"/>
      <c r="N23" s="535">
        <f t="shared" si="1"/>
        <v>119.1358024691358</v>
      </c>
      <c r="O23" s="536"/>
    </row>
    <row r="24" spans="1:15" s="2" customFormat="1" ht="39" customHeight="1">
      <c r="A24" s="534" t="s">
        <v>165</v>
      </c>
      <c r="B24" s="534"/>
      <c r="C24" s="531">
        <f>(C20/C12)/12*1000</f>
        <v>8592.5925925925931</v>
      </c>
      <c r="D24" s="532"/>
      <c r="E24" s="533"/>
      <c r="F24" s="531">
        <f>(F20/F12)/12*1000</f>
        <v>9490.7407407407409</v>
      </c>
      <c r="G24" s="532"/>
      <c r="H24" s="533"/>
      <c r="I24" s="531">
        <f>(I20/I12)/12*1000</f>
        <v>11425.925925925925</v>
      </c>
      <c r="J24" s="532"/>
      <c r="K24" s="533"/>
      <c r="L24" s="542">
        <f t="shared" si="0"/>
        <v>1935.1851851851843</v>
      </c>
      <c r="M24" s="542"/>
      <c r="N24" s="535">
        <f t="shared" si="1"/>
        <v>120.39024390243902</v>
      </c>
      <c r="O24" s="536"/>
    </row>
    <row r="25" spans="1:15" s="2" customFormat="1" ht="39.75" customHeight="1">
      <c r="A25" s="534" t="s">
        <v>167</v>
      </c>
      <c r="B25" s="534"/>
      <c r="C25" s="531">
        <f>(C21/C13)/12*1000</f>
        <v>4142.6056338028166</v>
      </c>
      <c r="D25" s="532"/>
      <c r="E25" s="533"/>
      <c r="F25" s="531">
        <f>(F21/F13)/12*1000</f>
        <v>4390.4428904428905</v>
      </c>
      <c r="G25" s="532"/>
      <c r="H25" s="533"/>
      <c r="I25" s="531">
        <f>(I21/I13)/12*1000</f>
        <v>5151.6786570743407</v>
      </c>
      <c r="J25" s="532"/>
      <c r="K25" s="533"/>
      <c r="L25" s="542">
        <f t="shared" si="0"/>
        <v>761.23576663145013</v>
      </c>
      <c r="M25" s="542"/>
      <c r="N25" s="535">
        <f t="shared" si="1"/>
        <v>117.33847326174103</v>
      </c>
      <c r="O25" s="536"/>
    </row>
    <row r="26" spans="1:15" s="2" customFormat="1" ht="13.5" customHeight="1">
      <c r="A26" s="116"/>
      <c r="B26" s="116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225"/>
      <c r="O26" s="225"/>
    </row>
    <row r="27" spans="1:15" ht="20.25">
      <c r="A27" s="537" t="s">
        <v>328</v>
      </c>
      <c r="B27" s="537"/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7"/>
      <c r="O27" s="537"/>
    </row>
    <row r="28" spans="1:15" ht="11.25" customHeight="1">
      <c r="A28" s="118"/>
      <c r="B28" s="118"/>
      <c r="C28" s="118"/>
      <c r="D28" s="118"/>
      <c r="E28" s="118"/>
      <c r="F28" s="118"/>
      <c r="G28" s="118"/>
      <c r="H28" s="118"/>
      <c r="I28" s="118"/>
      <c r="J28" s="109"/>
      <c r="K28" s="109"/>
      <c r="L28" s="109"/>
      <c r="M28" s="109"/>
      <c r="N28" s="109"/>
      <c r="O28" s="109"/>
    </row>
    <row r="29" spans="1:15" ht="22.5">
      <c r="A29" s="557" t="s">
        <v>347</v>
      </c>
      <c r="B29" s="557"/>
      <c r="C29" s="557"/>
      <c r="D29" s="557"/>
      <c r="E29" s="557"/>
      <c r="F29" s="557"/>
      <c r="G29" s="557"/>
      <c r="H29" s="557"/>
      <c r="I29" s="557"/>
      <c r="J29" s="557"/>
      <c r="K29" s="39"/>
      <c r="L29" s="39"/>
      <c r="M29" s="39"/>
      <c r="N29" s="39"/>
      <c r="O29" s="39"/>
    </row>
    <row r="30" spans="1:15">
      <c r="A30" s="51"/>
      <c r="B30" s="52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ht="52.5" customHeight="1">
      <c r="A31" s="577" t="s">
        <v>412</v>
      </c>
      <c r="B31" s="578"/>
      <c r="C31" s="579"/>
      <c r="D31" s="553" t="s">
        <v>466</v>
      </c>
      <c r="E31" s="553"/>
      <c r="F31" s="553"/>
      <c r="G31" s="553" t="s">
        <v>465</v>
      </c>
      <c r="H31" s="553"/>
      <c r="I31" s="553"/>
      <c r="J31" s="553" t="s">
        <v>163</v>
      </c>
      <c r="K31" s="553"/>
      <c r="L31" s="553"/>
      <c r="M31" s="554" t="s">
        <v>164</v>
      </c>
      <c r="N31" s="555"/>
      <c r="O31" s="556"/>
    </row>
    <row r="32" spans="1:15" ht="155.25" customHeight="1">
      <c r="A32" s="580"/>
      <c r="B32" s="581"/>
      <c r="C32" s="582"/>
      <c r="D32" s="33" t="s">
        <v>329</v>
      </c>
      <c r="E32" s="33" t="s">
        <v>179</v>
      </c>
      <c r="F32" s="33" t="s">
        <v>330</v>
      </c>
      <c r="G32" s="33" t="s">
        <v>329</v>
      </c>
      <c r="H32" s="33" t="s">
        <v>179</v>
      </c>
      <c r="I32" s="33" t="s">
        <v>330</v>
      </c>
      <c r="J32" s="33" t="s">
        <v>329</v>
      </c>
      <c r="K32" s="33" t="s">
        <v>179</v>
      </c>
      <c r="L32" s="33" t="s">
        <v>330</v>
      </c>
      <c r="M32" s="53" t="s">
        <v>144</v>
      </c>
      <c r="N32" s="53" t="s">
        <v>145</v>
      </c>
      <c r="O32" s="53" t="s">
        <v>197</v>
      </c>
    </row>
    <row r="33" spans="1:15" ht="25.5" customHeight="1">
      <c r="A33" s="554">
        <v>1</v>
      </c>
      <c r="B33" s="555"/>
      <c r="C33" s="556"/>
      <c r="D33" s="33">
        <v>2</v>
      </c>
      <c r="E33" s="33">
        <v>3</v>
      </c>
      <c r="F33" s="33">
        <v>4</v>
      </c>
      <c r="G33" s="33">
        <v>5</v>
      </c>
      <c r="H33" s="34">
        <v>6</v>
      </c>
      <c r="I33" s="34">
        <v>7</v>
      </c>
      <c r="J33" s="34">
        <v>8</v>
      </c>
      <c r="K33" s="34">
        <v>9</v>
      </c>
      <c r="L33" s="34">
        <v>10</v>
      </c>
      <c r="M33" s="34">
        <v>11</v>
      </c>
      <c r="N33" s="34">
        <v>12</v>
      </c>
      <c r="O33" s="34">
        <v>13</v>
      </c>
    </row>
    <row r="34" spans="1:15" ht="33" customHeight="1">
      <c r="A34" s="586" t="s">
        <v>530</v>
      </c>
      <c r="B34" s="587"/>
      <c r="C34" s="588"/>
      <c r="D34" s="120">
        <v>12027</v>
      </c>
      <c r="E34" s="252">
        <v>110000</v>
      </c>
      <c r="F34" s="121">
        <f>(D34/E34)*1000</f>
        <v>109.33636363636363</v>
      </c>
      <c r="G34" s="120">
        <v>14204</v>
      </c>
      <c r="H34" s="120">
        <v>92811</v>
      </c>
      <c r="I34" s="121">
        <f>(G34/H34)*1000</f>
        <v>153.04220404908901</v>
      </c>
      <c r="J34" s="120">
        <f t="shared" ref="J34:L36" si="2">G34-D34</f>
        <v>2177</v>
      </c>
      <c r="K34" s="120">
        <f t="shared" si="2"/>
        <v>-17189</v>
      </c>
      <c r="L34" s="121">
        <f t="shared" si="2"/>
        <v>43.705840412725379</v>
      </c>
      <c r="M34" s="122">
        <f t="shared" ref="M34:O36" si="3">(G34/D34)*100</f>
        <v>118.10093955267315</v>
      </c>
      <c r="N34" s="120">
        <f t="shared" si="3"/>
        <v>84.373636363636365</v>
      </c>
      <c r="O34" s="121">
        <f t="shared" si="3"/>
        <v>139.97374611623675</v>
      </c>
    </row>
    <row r="35" spans="1:15" s="227" customFormat="1" ht="45" customHeight="1">
      <c r="A35" s="586" t="s">
        <v>531</v>
      </c>
      <c r="B35" s="587"/>
      <c r="C35" s="588"/>
      <c r="D35" s="226">
        <v>112</v>
      </c>
      <c r="E35" s="253">
        <v>896</v>
      </c>
      <c r="F35" s="121">
        <f t="shared" ref="F35" si="4">(D35/E35)*1000</f>
        <v>125</v>
      </c>
      <c r="G35" s="226">
        <v>156</v>
      </c>
      <c r="H35" s="226">
        <v>1244</v>
      </c>
      <c r="I35" s="121">
        <v>125</v>
      </c>
      <c r="J35" s="226">
        <f t="shared" si="2"/>
        <v>44</v>
      </c>
      <c r="K35" s="226">
        <f t="shared" si="2"/>
        <v>348</v>
      </c>
      <c r="L35" s="121">
        <f t="shared" si="2"/>
        <v>0</v>
      </c>
      <c r="M35" s="122">
        <f t="shared" si="3"/>
        <v>139.28571428571428</v>
      </c>
      <c r="N35" s="226">
        <f t="shared" si="3"/>
        <v>138.83928571428572</v>
      </c>
      <c r="O35" s="121">
        <f t="shared" si="3"/>
        <v>100</v>
      </c>
    </row>
    <row r="36" spans="1:15" s="81" customFormat="1" ht="45.75" customHeight="1">
      <c r="A36" s="586" t="s">
        <v>532</v>
      </c>
      <c r="B36" s="587"/>
      <c r="C36" s="588"/>
      <c r="D36" s="120">
        <v>156</v>
      </c>
      <c r="E36" s="254">
        <v>170</v>
      </c>
      <c r="F36" s="121">
        <v>917</v>
      </c>
      <c r="G36" s="120">
        <v>84</v>
      </c>
      <c r="H36" s="120">
        <v>97</v>
      </c>
      <c r="I36" s="121">
        <f>(G36/H36)*1000</f>
        <v>865.97938144329896</v>
      </c>
      <c r="J36" s="120">
        <f t="shared" si="2"/>
        <v>-72</v>
      </c>
      <c r="K36" s="120">
        <f t="shared" si="2"/>
        <v>-73</v>
      </c>
      <c r="L36" s="121">
        <f t="shared" si="2"/>
        <v>-51.020618556701038</v>
      </c>
      <c r="M36" s="122">
        <f t="shared" si="3"/>
        <v>53.846153846153847</v>
      </c>
      <c r="N36" s="120">
        <f t="shared" si="3"/>
        <v>57.058823529411761</v>
      </c>
      <c r="O36" s="121">
        <f t="shared" si="3"/>
        <v>94.436137561973709</v>
      </c>
    </row>
    <row r="37" spans="1:15" ht="33" customHeight="1">
      <c r="A37" s="583" t="s">
        <v>50</v>
      </c>
      <c r="B37" s="584"/>
      <c r="C37" s="585"/>
      <c r="D37" s="123">
        <f>SUM(D34:D36)</f>
        <v>12295</v>
      </c>
      <c r="E37" s="123"/>
      <c r="F37" s="124"/>
      <c r="G37" s="123">
        <f>SUM(G34:G36)</f>
        <v>14444</v>
      </c>
      <c r="H37" s="123"/>
      <c r="I37" s="124"/>
      <c r="J37" s="123">
        <f>G37-D37</f>
        <v>2149</v>
      </c>
      <c r="K37" s="123"/>
      <c r="L37" s="124"/>
      <c r="M37" s="125">
        <f>(G37/D37)*100</f>
        <v>117.47864985766572</v>
      </c>
      <c r="N37" s="123"/>
      <c r="O37" s="124"/>
    </row>
    <row r="38" spans="1:15" ht="35.25" customHeight="1">
      <c r="A38" s="54"/>
      <c r="B38" s="55"/>
      <c r="C38" s="55"/>
      <c r="D38" s="55"/>
      <c r="E38" s="55"/>
      <c r="F38" s="56"/>
      <c r="G38" s="56"/>
      <c r="H38" s="56"/>
      <c r="I38" s="57"/>
      <c r="J38" s="57"/>
      <c r="K38" s="57"/>
      <c r="L38" s="57"/>
      <c r="M38" s="57"/>
      <c r="N38" s="57"/>
      <c r="O38" s="58"/>
    </row>
    <row r="39" spans="1:15" ht="22.5">
      <c r="A39" s="557" t="s">
        <v>348</v>
      </c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O39" s="557"/>
    </row>
    <row r="40" spans="1:15">
      <c r="A40" s="51"/>
      <c r="B40" s="52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59" t="s">
        <v>387</v>
      </c>
    </row>
    <row r="41" spans="1:15" ht="56.25" customHeight="1">
      <c r="A41" s="99" t="s">
        <v>93</v>
      </c>
      <c r="B41" s="552" t="s">
        <v>63</v>
      </c>
      <c r="C41" s="552"/>
      <c r="D41" s="552" t="s">
        <v>58</v>
      </c>
      <c r="E41" s="552"/>
      <c r="F41" s="552" t="s">
        <v>59</v>
      </c>
      <c r="G41" s="552"/>
      <c r="H41" s="552" t="s">
        <v>73</v>
      </c>
      <c r="I41" s="552"/>
      <c r="J41" s="552"/>
      <c r="K41" s="565" t="s">
        <v>477</v>
      </c>
      <c r="L41" s="566"/>
      <c r="M41" s="565" t="s">
        <v>30</v>
      </c>
      <c r="N41" s="567"/>
      <c r="O41" s="566"/>
    </row>
    <row r="42" spans="1:15" ht="24.75" customHeight="1">
      <c r="A42" s="126">
        <v>1</v>
      </c>
      <c r="B42" s="562">
        <v>2</v>
      </c>
      <c r="C42" s="562"/>
      <c r="D42" s="562">
        <v>3</v>
      </c>
      <c r="E42" s="562"/>
      <c r="F42" s="562">
        <v>4</v>
      </c>
      <c r="G42" s="562"/>
      <c r="H42" s="562">
        <v>5</v>
      </c>
      <c r="I42" s="562"/>
      <c r="J42" s="562"/>
      <c r="K42" s="562">
        <v>6</v>
      </c>
      <c r="L42" s="562"/>
      <c r="M42" s="568">
        <v>7</v>
      </c>
      <c r="N42" s="570"/>
      <c r="O42" s="569"/>
    </row>
    <row r="43" spans="1:15" ht="29.25" customHeight="1">
      <c r="A43" s="100"/>
      <c r="B43" s="563"/>
      <c r="C43" s="563"/>
      <c r="D43" s="561"/>
      <c r="E43" s="561"/>
      <c r="F43" s="551" t="s">
        <v>149</v>
      </c>
      <c r="G43" s="551"/>
      <c r="H43" s="564"/>
      <c r="I43" s="564"/>
      <c r="J43" s="564"/>
      <c r="K43" s="531"/>
      <c r="L43" s="533"/>
      <c r="M43" s="561"/>
      <c r="N43" s="561"/>
      <c r="O43" s="561"/>
    </row>
    <row r="44" spans="1:15" s="81" customFormat="1" ht="29.25" customHeight="1">
      <c r="A44" s="100"/>
      <c r="B44" s="563"/>
      <c r="C44" s="563"/>
      <c r="D44" s="561"/>
      <c r="E44" s="561"/>
      <c r="F44" s="551"/>
      <c r="G44" s="551"/>
      <c r="H44" s="564"/>
      <c r="I44" s="564"/>
      <c r="J44" s="564"/>
      <c r="K44" s="531"/>
      <c r="L44" s="533"/>
      <c r="M44" s="561"/>
      <c r="N44" s="561"/>
      <c r="O44" s="561"/>
    </row>
    <row r="45" spans="1:15" ht="30" customHeight="1">
      <c r="A45" s="127" t="s">
        <v>50</v>
      </c>
      <c r="B45" s="572" t="s">
        <v>31</v>
      </c>
      <c r="C45" s="572"/>
      <c r="D45" s="572" t="s">
        <v>31</v>
      </c>
      <c r="E45" s="572"/>
      <c r="F45" s="572" t="s">
        <v>31</v>
      </c>
      <c r="G45" s="572"/>
      <c r="H45" s="573"/>
      <c r="I45" s="573"/>
      <c r="J45" s="573"/>
      <c r="K45" s="538">
        <f>SUM(K43:L44)</f>
        <v>0</v>
      </c>
      <c r="L45" s="540"/>
      <c r="M45" s="571"/>
      <c r="N45" s="571"/>
      <c r="O45" s="571"/>
    </row>
    <row r="46" spans="1:15">
      <c r="A46" s="56"/>
      <c r="B46" s="35"/>
      <c r="C46" s="35"/>
      <c r="D46" s="35"/>
      <c r="E46" s="35"/>
      <c r="F46" s="35" t="s">
        <v>380</v>
      </c>
      <c r="G46" s="35"/>
      <c r="H46" s="35"/>
      <c r="I46" s="35"/>
      <c r="J46" s="35"/>
      <c r="K46" s="38"/>
      <c r="L46" s="38"/>
      <c r="M46" s="38"/>
      <c r="N46" s="38"/>
      <c r="O46" s="38"/>
    </row>
    <row r="47" spans="1:15" ht="22.5">
      <c r="A47" s="557" t="s">
        <v>356</v>
      </c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  <c r="O47" s="557"/>
    </row>
    <row r="48" spans="1:15" ht="20.25" customHeight="1">
      <c r="A48" s="57"/>
      <c r="B48" s="60"/>
      <c r="C48" s="57"/>
      <c r="D48" s="57"/>
      <c r="E48" s="57"/>
      <c r="F48" s="57"/>
      <c r="G48" s="57"/>
      <c r="H48" s="57"/>
      <c r="I48" s="58"/>
      <c r="J48" s="39"/>
      <c r="K48" s="39"/>
      <c r="L48" s="39"/>
      <c r="M48" s="39"/>
      <c r="N48" s="39"/>
      <c r="O48" s="59" t="s">
        <v>387</v>
      </c>
    </row>
    <row r="49" spans="1:15" ht="42.75" customHeight="1">
      <c r="A49" s="552" t="s">
        <v>57</v>
      </c>
      <c r="B49" s="552"/>
      <c r="C49" s="552"/>
      <c r="D49" s="552" t="s">
        <v>480</v>
      </c>
      <c r="E49" s="552"/>
      <c r="F49" s="552" t="s">
        <v>478</v>
      </c>
      <c r="G49" s="552"/>
      <c r="H49" s="552"/>
      <c r="I49" s="552"/>
      <c r="J49" s="552" t="s">
        <v>479</v>
      </c>
      <c r="K49" s="552"/>
      <c r="L49" s="552"/>
      <c r="M49" s="552"/>
      <c r="N49" s="552" t="s">
        <v>481</v>
      </c>
      <c r="O49" s="552"/>
    </row>
    <row r="50" spans="1:15" ht="33.75" customHeight="1">
      <c r="A50" s="552"/>
      <c r="B50" s="552"/>
      <c r="C50" s="552"/>
      <c r="D50" s="552"/>
      <c r="E50" s="552"/>
      <c r="F50" s="562" t="s">
        <v>146</v>
      </c>
      <c r="G50" s="562"/>
      <c r="H50" s="552" t="s">
        <v>147</v>
      </c>
      <c r="I50" s="552"/>
      <c r="J50" s="562" t="s">
        <v>146</v>
      </c>
      <c r="K50" s="562"/>
      <c r="L50" s="552" t="s">
        <v>147</v>
      </c>
      <c r="M50" s="552"/>
      <c r="N50" s="552"/>
      <c r="O50" s="552"/>
    </row>
    <row r="51" spans="1:15" ht="27" customHeight="1">
      <c r="A51" s="552">
        <v>1</v>
      </c>
      <c r="B51" s="552"/>
      <c r="C51" s="552"/>
      <c r="D51" s="565">
        <v>2</v>
      </c>
      <c r="E51" s="566"/>
      <c r="F51" s="565">
        <v>3</v>
      </c>
      <c r="G51" s="566"/>
      <c r="H51" s="568">
        <v>4</v>
      </c>
      <c r="I51" s="569"/>
      <c r="J51" s="568">
        <v>5</v>
      </c>
      <c r="K51" s="569"/>
      <c r="L51" s="568">
        <v>6</v>
      </c>
      <c r="M51" s="569"/>
      <c r="N51" s="568">
        <v>7</v>
      </c>
      <c r="O51" s="569"/>
    </row>
    <row r="52" spans="1:15" ht="30.75" customHeight="1">
      <c r="A52" s="534" t="s">
        <v>176</v>
      </c>
      <c r="B52" s="534"/>
      <c r="C52" s="534"/>
      <c r="D52" s="531"/>
      <c r="E52" s="533"/>
      <c r="F52" s="531"/>
      <c r="G52" s="533"/>
      <c r="H52" s="531"/>
      <c r="I52" s="533"/>
      <c r="J52" s="531"/>
      <c r="K52" s="533"/>
      <c r="L52" s="531"/>
      <c r="M52" s="533"/>
      <c r="N52" s="531">
        <f>D52+H52-L52</f>
        <v>0</v>
      </c>
      <c r="O52" s="533"/>
    </row>
    <row r="53" spans="1:15" ht="27.75" customHeight="1">
      <c r="A53" s="534" t="s">
        <v>78</v>
      </c>
      <c r="B53" s="534"/>
      <c r="C53" s="534"/>
      <c r="D53" s="531"/>
      <c r="E53" s="533"/>
      <c r="F53" s="531"/>
      <c r="G53" s="533"/>
      <c r="H53" s="531"/>
      <c r="I53" s="533"/>
      <c r="J53" s="531"/>
      <c r="K53" s="533"/>
      <c r="L53" s="531"/>
      <c r="M53" s="533"/>
      <c r="N53" s="531"/>
      <c r="O53" s="533"/>
    </row>
    <row r="54" spans="1:15" ht="30" customHeight="1">
      <c r="A54" s="534"/>
      <c r="B54" s="534"/>
      <c r="C54" s="534"/>
      <c r="D54" s="531"/>
      <c r="E54" s="533"/>
      <c r="F54" s="531"/>
      <c r="G54" s="533"/>
      <c r="H54" s="531"/>
      <c r="I54" s="533"/>
      <c r="J54" s="531"/>
      <c r="K54" s="533"/>
      <c r="L54" s="531"/>
      <c r="M54" s="533"/>
      <c r="N54" s="531"/>
      <c r="O54" s="533"/>
    </row>
    <row r="55" spans="1:15" s="81" customFormat="1" ht="30" customHeight="1">
      <c r="A55" s="534" t="s">
        <v>177</v>
      </c>
      <c r="B55" s="534"/>
      <c r="C55" s="534"/>
      <c r="D55" s="531"/>
      <c r="E55" s="533"/>
      <c r="F55" s="531"/>
      <c r="G55" s="533"/>
      <c r="H55" s="531"/>
      <c r="I55" s="533"/>
      <c r="J55" s="531"/>
      <c r="K55" s="533"/>
      <c r="L55" s="531"/>
      <c r="M55" s="533"/>
      <c r="N55" s="531">
        <f>D55+H55-L55</f>
        <v>0</v>
      </c>
      <c r="O55" s="533"/>
    </row>
    <row r="56" spans="1:15" s="81" customFormat="1" ht="30" customHeight="1">
      <c r="A56" s="534" t="s">
        <v>413</v>
      </c>
      <c r="B56" s="534"/>
      <c r="C56" s="534"/>
      <c r="D56" s="531"/>
      <c r="E56" s="533"/>
      <c r="F56" s="531"/>
      <c r="G56" s="533"/>
      <c r="H56" s="531"/>
      <c r="I56" s="533"/>
      <c r="J56" s="531"/>
      <c r="K56" s="533"/>
      <c r="L56" s="531"/>
      <c r="M56" s="533"/>
      <c r="N56" s="531"/>
      <c r="O56" s="533"/>
    </row>
    <row r="57" spans="1:15" s="81" customFormat="1" ht="30" customHeight="1">
      <c r="A57" s="534"/>
      <c r="B57" s="534"/>
      <c r="C57" s="534"/>
      <c r="D57" s="531"/>
      <c r="E57" s="533"/>
      <c r="F57" s="531"/>
      <c r="G57" s="533"/>
      <c r="H57" s="531"/>
      <c r="I57" s="533"/>
      <c r="J57" s="531"/>
      <c r="K57" s="533"/>
      <c r="L57" s="531"/>
      <c r="M57" s="533"/>
      <c r="N57" s="531"/>
      <c r="O57" s="533"/>
    </row>
    <row r="58" spans="1:15" s="81" customFormat="1" ht="30" customHeight="1">
      <c r="A58" s="534" t="s">
        <v>178</v>
      </c>
      <c r="B58" s="534"/>
      <c r="C58" s="534"/>
      <c r="D58" s="531"/>
      <c r="E58" s="533"/>
      <c r="F58" s="531"/>
      <c r="G58" s="533"/>
      <c r="H58" s="531"/>
      <c r="I58" s="533"/>
      <c r="J58" s="531"/>
      <c r="K58" s="533"/>
      <c r="L58" s="531"/>
      <c r="M58" s="533"/>
      <c r="N58" s="531">
        <f>D58+H58-L58</f>
        <v>0</v>
      </c>
      <c r="O58" s="533"/>
    </row>
    <row r="59" spans="1:15" s="81" customFormat="1" ht="30" customHeight="1">
      <c r="A59" s="534" t="s">
        <v>78</v>
      </c>
      <c r="B59" s="534"/>
      <c r="C59" s="534"/>
      <c r="D59" s="531"/>
      <c r="E59" s="533"/>
      <c r="F59" s="531"/>
      <c r="G59" s="533"/>
      <c r="H59" s="531"/>
      <c r="I59" s="533"/>
      <c r="J59" s="531"/>
      <c r="K59" s="533"/>
      <c r="L59" s="531"/>
      <c r="M59" s="533"/>
      <c r="N59" s="531"/>
      <c r="O59" s="533"/>
    </row>
    <row r="60" spans="1:15" s="81" customFormat="1" ht="30" customHeight="1">
      <c r="A60" s="534"/>
      <c r="B60" s="534"/>
      <c r="C60" s="534"/>
      <c r="D60" s="531"/>
      <c r="E60" s="533"/>
      <c r="F60" s="531"/>
      <c r="G60" s="533"/>
      <c r="H60" s="531"/>
      <c r="I60" s="533"/>
      <c r="J60" s="531"/>
      <c r="K60" s="533"/>
      <c r="L60" s="531"/>
      <c r="M60" s="533"/>
      <c r="N60" s="531"/>
      <c r="O60" s="533"/>
    </row>
    <row r="61" spans="1:15" ht="40.5" customHeight="1">
      <c r="A61" s="497" t="s">
        <v>50</v>
      </c>
      <c r="B61" s="497"/>
      <c r="C61" s="497"/>
      <c r="D61" s="538">
        <f>SUM(D52,D55,D58)</f>
        <v>0</v>
      </c>
      <c r="E61" s="540"/>
      <c r="F61" s="538">
        <f>SUM(F52,F55,F58)</f>
        <v>0</v>
      </c>
      <c r="G61" s="540"/>
      <c r="H61" s="538">
        <f>SUM(H52,H55,H58)</f>
        <v>0</v>
      </c>
      <c r="I61" s="540"/>
      <c r="J61" s="538">
        <f>SUM(J52,J55,J58)</f>
        <v>0</v>
      </c>
      <c r="K61" s="540"/>
      <c r="L61" s="538">
        <f>SUM(L52,L55,L58)</f>
        <v>0</v>
      </c>
      <c r="M61" s="540"/>
      <c r="N61" s="538">
        <f>D61+H61-L61</f>
        <v>0</v>
      </c>
      <c r="O61" s="540"/>
    </row>
    <row r="62" spans="1:15">
      <c r="A62" s="39"/>
      <c r="B62" s="52"/>
      <c r="C62" s="61"/>
      <c r="D62" s="61"/>
      <c r="E62" s="61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>
      <c r="A63" s="39"/>
      <c r="B63" s="52"/>
      <c r="C63" s="61"/>
      <c r="D63" s="61"/>
      <c r="E63" s="61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>
      <c r="A64" s="79"/>
      <c r="B64" s="52"/>
      <c r="C64" s="61"/>
      <c r="D64" s="61"/>
      <c r="E64" s="61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>
      <c r="A65" s="59"/>
      <c r="B65" s="52"/>
      <c r="C65" s="61"/>
      <c r="D65" s="61"/>
      <c r="E65" s="61"/>
      <c r="F65" s="59"/>
      <c r="G65" s="59"/>
      <c r="H65" s="39"/>
      <c r="I65" s="39"/>
      <c r="J65" s="39"/>
      <c r="K65" s="39"/>
      <c r="L65" s="509"/>
      <c r="M65" s="530"/>
      <c r="N65" s="530"/>
      <c r="O65" s="530"/>
    </row>
    <row r="66" spans="1:15">
      <c r="A66" s="39"/>
      <c r="B66" s="52"/>
      <c r="C66" s="61"/>
      <c r="D66" s="61"/>
      <c r="E66" s="61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>
      <c r="A67" s="39"/>
      <c r="B67" s="52"/>
      <c r="C67" s="61"/>
      <c r="D67" s="61"/>
      <c r="E67" s="61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>
      <c r="A68" s="39"/>
      <c r="B68" s="52"/>
      <c r="C68" s="61"/>
      <c r="D68" s="61"/>
      <c r="E68" s="61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>
      <c r="A69" s="39"/>
      <c r="B69" s="52"/>
      <c r="C69" s="61"/>
      <c r="D69" s="61"/>
      <c r="E69" s="61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>
      <c r="A70" s="39"/>
      <c r="B70" s="52"/>
      <c r="C70" s="61"/>
      <c r="D70" s="61"/>
      <c r="E70" s="61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>
      <c r="A71" s="39"/>
      <c r="B71" s="52"/>
      <c r="C71" s="61"/>
      <c r="D71" s="61"/>
      <c r="E71" s="61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>
      <c r="C72" s="11"/>
      <c r="D72" s="11"/>
      <c r="E72" s="11"/>
    </row>
    <row r="73" spans="1:15">
      <c r="C73" s="11"/>
      <c r="D73" s="11"/>
      <c r="E73" s="11"/>
    </row>
    <row r="74" spans="1:15">
      <c r="C74" s="11"/>
      <c r="D74" s="11"/>
      <c r="E74" s="11"/>
    </row>
    <row r="75" spans="1:15">
      <c r="C75" s="11"/>
      <c r="D75" s="11"/>
      <c r="E75" s="11"/>
    </row>
  </sheetData>
  <mergeCells count="245">
    <mergeCell ref="C23:E23"/>
    <mergeCell ref="C24:E24"/>
    <mergeCell ref="C25:E25"/>
    <mergeCell ref="A31:C32"/>
    <mergeCell ref="A37:C37"/>
    <mergeCell ref="A33:C33"/>
    <mergeCell ref="A34:C34"/>
    <mergeCell ref="A36:C36"/>
    <mergeCell ref="D43:E43"/>
    <mergeCell ref="D42:E42"/>
    <mergeCell ref="B42:C42"/>
    <mergeCell ref="A35:C3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  <mergeCell ref="H42:J42"/>
    <mergeCell ref="C19:E19"/>
    <mergeCell ref="C20:E20"/>
    <mergeCell ref="C21:E21"/>
    <mergeCell ref="C22:E22"/>
    <mergeCell ref="F50:G50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5:M25"/>
    <mergeCell ref="I24:K24"/>
    <mergeCell ref="I25:K25"/>
    <mergeCell ref="I23:K23"/>
    <mergeCell ref="F25:H25"/>
    <mergeCell ref="N61:O61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L52:M52"/>
    <mergeCell ref="J59:K59"/>
    <mergeCell ref="J53:K53"/>
    <mergeCell ref="L54:M54"/>
    <mergeCell ref="J54:K54"/>
    <mergeCell ref="L56:M56"/>
    <mergeCell ref="J56:K56"/>
    <mergeCell ref="D44:E44"/>
    <mergeCell ref="H45:J45"/>
    <mergeCell ref="F44:G44"/>
    <mergeCell ref="F52:G52"/>
    <mergeCell ref="H50:I50"/>
    <mergeCell ref="K44:L44"/>
    <mergeCell ref="M44:O44"/>
    <mergeCell ref="H54:I54"/>
    <mergeCell ref="H57:I57"/>
    <mergeCell ref="N59:O59"/>
    <mergeCell ref="H44:J44"/>
    <mergeCell ref="L59:M59"/>
    <mergeCell ref="H59:I59"/>
    <mergeCell ref="L55:M55"/>
    <mergeCell ref="H56:I56"/>
    <mergeCell ref="N55:O55"/>
    <mergeCell ref="L53:M53"/>
    <mergeCell ref="N57:O57"/>
    <mergeCell ref="H58:I58"/>
    <mergeCell ref="J58:K58"/>
    <mergeCell ref="L58:M58"/>
    <mergeCell ref="N58:O58"/>
    <mergeCell ref="J57:K57"/>
    <mergeCell ref="L57:M57"/>
    <mergeCell ref="A51:C51"/>
    <mergeCell ref="D51:E51"/>
    <mergeCell ref="F51:G51"/>
    <mergeCell ref="D52:E52"/>
    <mergeCell ref="N56:O56"/>
    <mergeCell ref="N52:O52"/>
    <mergeCell ref="J52:K52"/>
    <mergeCell ref="H52:I52"/>
    <mergeCell ref="L51:M51"/>
    <mergeCell ref="N51:O51"/>
    <mergeCell ref="N54:O54"/>
    <mergeCell ref="D53:E53"/>
    <mergeCell ref="F53:G53"/>
    <mergeCell ref="H55:I55"/>
    <mergeCell ref="J55:K55"/>
    <mergeCell ref="H53:I53"/>
    <mergeCell ref="N53:O53"/>
    <mergeCell ref="F42:G42"/>
    <mergeCell ref="A61:C61"/>
    <mergeCell ref="D54:E54"/>
    <mergeCell ref="F54:G54"/>
    <mergeCell ref="A59:C59"/>
    <mergeCell ref="D57:E57"/>
    <mergeCell ref="F57:G57"/>
    <mergeCell ref="A58:C58"/>
    <mergeCell ref="A57:C57"/>
    <mergeCell ref="A60:C60"/>
    <mergeCell ref="A55:C55"/>
    <mergeCell ref="D58:E58"/>
    <mergeCell ref="F58:G58"/>
    <mergeCell ref="B44:C44"/>
    <mergeCell ref="A53:C53"/>
    <mergeCell ref="D59:E59"/>
    <mergeCell ref="F59:G59"/>
    <mergeCell ref="A54:C54"/>
    <mergeCell ref="D56:E56"/>
    <mergeCell ref="A56:C56"/>
    <mergeCell ref="F56:G56"/>
    <mergeCell ref="D55:E55"/>
    <mergeCell ref="F55:G55"/>
    <mergeCell ref="A52:C52"/>
    <mergeCell ref="M43:O43"/>
    <mergeCell ref="K43:L43"/>
    <mergeCell ref="K42:L42"/>
    <mergeCell ref="B43:C43"/>
    <mergeCell ref="H43:J43"/>
    <mergeCell ref="K41:L41"/>
    <mergeCell ref="M41:O41"/>
    <mergeCell ref="B41:C41"/>
    <mergeCell ref="H51:I51"/>
    <mergeCell ref="K45:L45"/>
    <mergeCell ref="J51:K51"/>
    <mergeCell ref="J49:M49"/>
    <mergeCell ref="J50:K50"/>
    <mergeCell ref="L50:M50"/>
    <mergeCell ref="M42:O42"/>
    <mergeCell ref="N49:O50"/>
    <mergeCell ref="M45:O45"/>
    <mergeCell ref="A47:O47"/>
    <mergeCell ref="B45:C45"/>
    <mergeCell ref="D45:E45"/>
    <mergeCell ref="F45:G45"/>
    <mergeCell ref="D49:E50"/>
    <mergeCell ref="A49:C50"/>
    <mergeCell ref="F49:I49"/>
    <mergeCell ref="A2:O2"/>
    <mergeCell ref="A3:O3"/>
    <mergeCell ref="I11:K11"/>
    <mergeCell ref="F43:G43"/>
    <mergeCell ref="D41:E41"/>
    <mergeCell ref="J31:L31"/>
    <mergeCell ref="M31:O31"/>
    <mergeCell ref="A39:O39"/>
    <mergeCell ref="F41:G41"/>
    <mergeCell ref="H41:J4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L65:O65"/>
    <mergeCell ref="C15:E15"/>
    <mergeCell ref="C16:E16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</mergeCells>
  <phoneticPr fontId="3" type="noConversion"/>
  <pageMargins left="0.23622047244094491" right="0.15748031496062992" top="0.19685039370078741" bottom="0.19685039370078741" header="0.31496062992125984" footer="0.15748031496062992"/>
  <pageSetup paperSize="9" scale="50" orientation="landscape" horizontalDpi="1200" verticalDpi="1200" r:id="rId1"/>
  <headerFooter alignWithMargins="0"/>
  <ignoredErrors>
    <ignoredError sqref="L22:M25 O11:O25 D24:E25 G25:H25 D22:E23 O10 N10:N25 M36:O36 G22:H22 G23:H23 G24:H24 J22:K22 J23:K23 J24:K24 J25:K25 M34:O34" evalError="1"/>
    <ignoredError sqref="D37:G3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82"/>
  <sheetViews>
    <sheetView view="pageBreakPreview" topLeftCell="A28" zoomScale="60" zoomScaleNormal="50" workbookViewId="0">
      <selection activeCell="U84" sqref="U84"/>
    </sheetView>
  </sheetViews>
  <sheetFormatPr defaultRowHeight="18.75"/>
  <cols>
    <col min="1" max="2" width="4.42578125" style="1" customWidth="1"/>
    <col min="3" max="3" width="12.140625" style="1" customWidth="1"/>
    <col min="4" max="5" width="8.42578125" style="1" customWidth="1"/>
    <col min="6" max="6" width="5.5703125" style="1" customWidth="1"/>
    <col min="7" max="9" width="11.28515625" style="1" customWidth="1"/>
    <col min="10" max="10" width="6.5703125" style="1" customWidth="1"/>
    <col min="11" max="11" width="2.7109375" style="1" customWidth="1"/>
    <col min="12" max="12" width="9" style="1" hidden="1" customWidth="1"/>
    <col min="13" max="13" width="12.28515625" style="1" customWidth="1"/>
    <col min="14" max="14" width="10.140625" style="1" customWidth="1"/>
    <col min="15" max="15" width="11.7109375" style="1" customWidth="1"/>
    <col min="16" max="16" width="14" style="1" customWidth="1"/>
    <col min="17" max="17" width="12.5703125" style="1" customWidth="1"/>
    <col min="18" max="18" width="12.28515625" style="1" customWidth="1"/>
    <col min="19" max="19" width="13.140625" style="1" customWidth="1"/>
    <col min="20" max="20" width="12.85546875" style="1" customWidth="1"/>
    <col min="21" max="21" width="12.5703125" style="1" customWidth="1"/>
    <col min="22" max="22" width="12.28515625" style="1" customWidth="1"/>
    <col min="23" max="23" width="14.85546875" style="1" customWidth="1"/>
    <col min="24" max="24" width="14" style="1" customWidth="1"/>
    <col min="25" max="25" width="12.5703125" style="1" customWidth="1"/>
    <col min="26" max="26" width="12.28515625" style="1" customWidth="1"/>
    <col min="27" max="27" width="14.5703125" style="1" customWidth="1"/>
    <col min="28" max="28" width="13.7109375" style="1" customWidth="1"/>
    <col min="29" max="29" width="12.28515625" style="1" customWidth="1"/>
    <col min="30" max="31" width="14.5703125" style="1" customWidth="1"/>
    <col min="32" max="32" width="14" style="1" customWidth="1"/>
    <col min="33" max="16384" width="9.140625" style="1"/>
  </cols>
  <sheetData>
    <row r="1" spans="1:32" ht="18.75" customHeight="1"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499" t="s">
        <v>366</v>
      </c>
      <c r="AE1" s="499"/>
      <c r="AF1" s="499"/>
    </row>
    <row r="2" spans="1:32" ht="18.75" customHeight="1">
      <c r="C2" s="128" t="s">
        <v>357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8" t="s">
        <v>387</v>
      </c>
    </row>
    <row r="4" spans="1:32" s="39" customFormat="1" ht="45.75" customHeight="1">
      <c r="A4" s="627" t="s">
        <v>47</v>
      </c>
      <c r="B4" s="629" t="s">
        <v>124</v>
      </c>
      <c r="C4" s="630"/>
      <c r="D4" s="577" t="s">
        <v>125</v>
      </c>
      <c r="E4" s="578"/>
      <c r="F4" s="578"/>
      <c r="G4" s="577" t="s">
        <v>194</v>
      </c>
      <c r="H4" s="578"/>
      <c r="I4" s="578"/>
      <c r="J4" s="578"/>
      <c r="K4" s="578"/>
      <c r="L4" s="578"/>
      <c r="M4" s="578"/>
      <c r="N4" s="578"/>
      <c r="O4" s="578"/>
      <c r="P4" s="578"/>
      <c r="Q4" s="579"/>
      <c r="R4" s="568" t="s">
        <v>126</v>
      </c>
      <c r="S4" s="570"/>
      <c r="T4" s="570"/>
      <c r="U4" s="570"/>
      <c r="V4" s="570"/>
      <c r="W4" s="570"/>
      <c r="X4" s="570"/>
      <c r="Y4" s="570"/>
      <c r="Z4" s="569"/>
      <c r="AA4" s="552" t="s">
        <v>331</v>
      </c>
      <c r="AB4" s="562"/>
      <c r="AC4" s="562"/>
      <c r="AD4" s="552" t="s">
        <v>332</v>
      </c>
      <c r="AE4" s="562"/>
      <c r="AF4" s="562"/>
    </row>
    <row r="5" spans="1:32" s="39" customFormat="1" ht="77.25" customHeight="1">
      <c r="A5" s="628"/>
      <c r="B5" s="631"/>
      <c r="C5" s="632"/>
      <c r="D5" s="580"/>
      <c r="E5" s="581"/>
      <c r="F5" s="581"/>
      <c r="G5" s="580"/>
      <c r="H5" s="581"/>
      <c r="I5" s="581"/>
      <c r="J5" s="581"/>
      <c r="K5" s="581"/>
      <c r="L5" s="581"/>
      <c r="M5" s="581"/>
      <c r="N5" s="581"/>
      <c r="O5" s="581"/>
      <c r="P5" s="581"/>
      <c r="Q5" s="582"/>
      <c r="R5" s="565" t="s">
        <v>482</v>
      </c>
      <c r="S5" s="567"/>
      <c r="T5" s="566"/>
      <c r="U5" s="565" t="s">
        <v>483</v>
      </c>
      <c r="V5" s="567"/>
      <c r="W5" s="566"/>
      <c r="X5" s="565" t="s">
        <v>484</v>
      </c>
      <c r="Y5" s="567"/>
      <c r="Z5" s="566"/>
      <c r="AA5" s="562"/>
      <c r="AB5" s="562"/>
      <c r="AC5" s="562"/>
      <c r="AD5" s="562"/>
      <c r="AE5" s="562"/>
      <c r="AF5" s="562"/>
    </row>
    <row r="6" spans="1:32" s="39" customFormat="1" ht="28.5" customHeight="1">
      <c r="A6" s="131">
        <v>1</v>
      </c>
      <c r="B6" s="668">
        <v>2</v>
      </c>
      <c r="C6" s="669"/>
      <c r="D6" s="565">
        <v>3</v>
      </c>
      <c r="E6" s="567"/>
      <c r="F6" s="567"/>
      <c r="G6" s="565">
        <v>4</v>
      </c>
      <c r="H6" s="567"/>
      <c r="I6" s="567"/>
      <c r="J6" s="567"/>
      <c r="K6" s="567"/>
      <c r="L6" s="567"/>
      <c r="M6" s="567"/>
      <c r="N6" s="567"/>
      <c r="O6" s="567"/>
      <c r="P6" s="567"/>
      <c r="Q6" s="566"/>
      <c r="R6" s="565">
        <v>5</v>
      </c>
      <c r="S6" s="567"/>
      <c r="T6" s="566"/>
      <c r="U6" s="565">
        <v>6</v>
      </c>
      <c r="V6" s="567"/>
      <c r="W6" s="566"/>
      <c r="X6" s="568">
        <v>7</v>
      </c>
      <c r="Y6" s="570"/>
      <c r="Z6" s="569"/>
      <c r="AA6" s="568">
        <v>8</v>
      </c>
      <c r="AB6" s="570"/>
      <c r="AC6" s="569"/>
      <c r="AD6" s="568">
        <v>9</v>
      </c>
      <c r="AE6" s="570"/>
      <c r="AF6" s="569"/>
    </row>
    <row r="7" spans="1:32" s="39" customFormat="1" ht="34.5" customHeight="1">
      <c r="A7" s="131"/>
      <c r="B7" s="670"/>
      <c r="C7" s="671"/>
      <c r="D7" s="633"/>
      <c r="E7" s="634"/>
      <c r="F7" s="634"/>
      <c r="G7" s="633"/>
      <c r="H7" s="634"/>
      <c r="I7" s="634"/>
      <c r="J7" s="634"/>
      <c r="K7" s="634"/>
      <c r="L7" s="634"/>
      <c r="M7" s="634"/>
      <c r="N7" s="634"/>
      <c r="O7" s="634"/>
      <c r="P7" s="634"/>
      <c r="Q7" s="635"/>
      <c r="R7" s="621"/>
      <c r="S7" s="622"/>
      <c r="T7" s="623"/>
      <c r="U7" s="621"/>
      <c r="V7" s="622"/>
      <c r="W7" s="623"/>
      <c r="X7" s="621"/>
      <c r="Y7" s="622"/>
      <c r="Z7" s="623"/>
      <c r="AA7" s="621">
        <f>X7-U7</f>
        <v>0</v>
      </c>
      <c r="AB7" s="622"/>
      <c r="AC7" s="623"/>
      <c r="AD7" s="624" t="e">
        <f>(X7/U7)*100</f>
        <v>#DIV/0!</v>
      </c>
      <c r="AE7" s="625"/>
      <c r="AF7" s="626"/>
    </row>
    <row r="8" spans="1:32" s="39" customFormat="1" ht="34.5" customHeight="1">
      <c r="A8" s="131"/>
      <c r="B8" s="670"/>
      <c r="C8" s="671"/>
      <c r="D8" s="633"/>
      <c r="E8" s="634"/>
      <c r="F8" s="634"/>
      <c r="G8" s="633"/>
      <c r="H8" s="634"/>
      <c r="I8" s="634"/>
      <c r="J8" s="634"/>
      <c r="K8" s="634"/>
      <c r="L8" s="634"/>
      <c r="M8" s="634"/>
      <c r="N8" s="634"/>
      <c r="O8" s="634"/>
      <c r="P8" s="634"/>
      <c r="Q8" s="635"/>
      <c r="R8" s="621"/>
      <c r="S8" s="622"/>
      <c r="T8" s="623"/>
      <c r="U8" s="621"/>
      <c r="V8" s="622"/>
      <c r="W8" s="623"/>
      <c r="X8" s="621"/>
      <c r="Y8" s="622"/>
      <c r="Z8" s="623"/>
      <c r="AA8" s="621">
        <f>X8-U8</f>
        <v>0</v>
      </c>
      <c r="AB8" s="622"/>
      <c r="AC8" s="623"/>
      <c r="AD8" s="624" t="e">
        <f>(X8/U8)*100</f>
        <v>#DIV/0!</v>
      </c>
      <c r="AE8" s="625"/>
      <c r="AF8" s="626"/>
    </row>
    <row r="9" spans="1:32" s="39" customFormat="1" ht="37.5" customHeight="1">
      <c r="A9" s="593" t="s">
        <v>50</v>
      </c>
      <c r="B9" s="594"/>
      <c r="C9" s="594"/>
      <c r="D9" s="594"/>
      <c r="E9" s="594"/>
      <c r="F9" s="594"/>
      <c r="G9" s="594"/>
      <c r="H9" s="594"/>
      <c r="I9" s="594"/>
      <c r="J9" s="594"/>
      <c r="K9" s="594"/>
      <c r="L9" s="594"/>
      <c r="M9" s="594"/>
      <c r="N9" s="594"/>
      <c r="O9" s="594"/>
      <c r="P9" s="594"/>
      <c r="Q9" s="595"/>
      <c r="R9" s="665">
        <f>SUM(R7:R8)</f>
        <v>0</v>
      </c>
      <c r="S9" s="666"/>
      <c r="T9" s="667"/>
      <c r="U9" s="665">
        <f>SUM(U7:U8)</f>
        <v>0</v>
      </c>
      <c r="V9" s="666"/>
      <c r="W9" s="667"/>
      <c r="X9" s="665">
        <f>SUM(X7:X8)</f>
        <v>0</v>
      </c>
      <c r="Y9" s="666"/>
      <c r="Z9" s="667"/>
      <c r="AA9" s="665">
        <f>X9-U9</f>
        <v>0</v>
      </c>
      <c r="AB9" s="666"/>
      <c r="AC9" s="667"/>
      <c r="AD9" s="672" t="e">
        <f>(X9/U9)*100</f>
        <v>#DIV/0!</v>
      </c>
      <c r="AE9" s="673"/>
      <c r="AF9" s="674"/>
    </row>
    <row r="10" spans="1:32" s="39" customFormat="1" ht="11.2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62"/>
      <c r="AF10" s="62"/>
    </row>
    <row r="11" spans="1:32" s="39" customFormat="1" ht="10.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4"/>
      <c r="O11" s="64"/>
      <c r="P11" s="64"/>
      <c r="Q11" s="64"/>
      <c r="R11" s="65"/>
      <c r="S11" s="65"/>
      <c r="T11" s="65"/>
      <c r="U11" s="65"/>
      <c r="V11" s="65"/>
      <c r="W11" s="65"/>
      <c r="X11" s="66"/>
      <c r="Y11" s="66"/>
      <c r="Z11" s="66"/>
      <c r="AA11" s="66"/>
      <c r="AB11" s="66"/>
      <c r="AC11" s="66"/>
      <c r="AD11" s="66"/>
      <c r="AE11" s="67"/>
      <c r="AF11" s="67"/>
    </row>
    <row r="12" spans="1:32" s="68" customFormat="1" ht="18.75" customHeight="1">
      <c r="C12" s="130" t="s">
        <v>358</v>
      </c>
    </row>
    <row r="13" spans="1:32" s="68" customFormat="1" ht="18.75" customHeight="1">
      <c r="AF13" s="54" t="s">
        <v>387</v>
      </c>
    </row>
    <row r="14" spans="1:32" s="39" customFormat="1" ht="45.75" customHeight="1">
      <c r="A14" s="611" t="s">
        <v>47</v>
      </c>
      <c r="B14" s="629" t="s">
        <v>127</v>
      </c>
      <c r="C14" s="630"/>
      <c r="D14" s="552" t="s">
        <v>124</v>
      </c>
      <c r="E14" s="552"/>
      <c r="F14" s="552"/>
      <c r="G14" s="552"/>
      <c r="H14" s="577" t="s">
        <v>194</v>
      </c>
      <c r="I14" s="578"/>
      <c r="J14" s="578"/>
      <c r="K14" s="578"/>
      <c r="L14" s="578"/>
      <c r="M14" s="578"/>
      <c r="N14" s="578"/>
      <c r="O14" s="579"/>
      <c r="P14" s="577" t="s">
        <v>292</v>
      </c>
      <c r="Q14" s="579"/>
      <c r="R14" s="568" t="s">
        <v>126</v>
      </c>
      <c r="S14" s="570"/>
      <c r="T14" s="570"/>
      <c r="U14" s="570"/>
      <c r="V14" s="570"/>
      <c r="W14" s="570"/>
      <c r="X14" s="570"/>
      <c r="Y14" s="570"/>
      <c r="Z14" s="569"/>
      <c r="AA14" s="552" t="s">
        <v>331</v>
      </c>
      <c r="AB14" s="562"/>
      <c r="AC14" s="562"/>
      <c r="AD14" s="552" t="s">
        <v>332</v>
      </c>
      <c r="AE14" s="562"/>
      <c r="AF14" s="562"/>
    </row>
    <row r="15" spans="1:32" s="39" customFormat="1" ht="24.95" customHeight="1">
      <c r="A15" s="611"/>
      <c r="B15" s="650"/>
      <c r="C15" s="652"/>
      <c r="D15" s="552"/>
      <c r="E15" s="552"/>
      <c r="F15" s="552"/>
      <c r="G15" s="552"/>
      <c r="H15" s="612"/>
      <c r="I15" s="613"/>
      <c r="J15" s="613"/>
      <c r="K15" s="613"/>
      <c r="L15" s="613"/>
      <c r="M15" s="613"/>
      <c r="N15" s="613"/>
      <c r="O15" s="614"/>
      <c r="P15" s="612"/>
      <c r="Q15" s="614"/>
      <c r="R15" s="577" t="s">
        <v>485</v>
      </c>
      <c r="S15" s="578"/>
      <c r="T15" s="579"/>
      <c r="U15" s="577" t="s">
        <v>483</v>
      </c>
      <c r="V15" s="578"/>
      <c r="W15" s="579"/>
      <c r="X15" s="577" t="s">
        <v>484</v>
      </c>
      <c r="Y15" s="637"/>
      <c r="Z15" s="638"/>
      <c r="AA15" s="562"/>
      <c r="AB15" s="562"/>
      <c r="AC15" s="562"/>
      <c r="AD15" s="562"/>
      <c r="AE15" s="562"/>
      <c r="AF15" s="562"/>
    </row>
    <row r="16" spans="1:32" s="39" customFormat="1" ht="48" customHeight="1">
      <c r="A16" s="611"/>
      <c r="B16" s="631"/>
      <c r="C16" s="632"/>
      <c r="D16" s="552"/>
      <c r="E16" s="552"/>
      <c r="F16" s="552"/>
      <c r="G16" s="552"/>
      <c r="H16" s="580"/>
      <c r="I16" s="581"/>
      <c r="J16" s="581"/>
      <c r="K16" s="581"/>
      <c r="L16" s="581"/>
      <c r="M16" s="581"/>
      <c r="N16" s="581"/>
      <c r="O16" s="582"/>
      <c r="P16" s="580"/>
      <c r="Q16" s="582"/>
      <c r="R16" s="580"/>
      <c r="S16" s="581"/>
      <c r="T16" s="582"/>
      <c r="U16" s="580"/>
      <c r="V16" s="581"/>
      <c r="W16" s="582"/>
      <c r="X16" s="639"/>
      <c r="Y16" s="640"/>
      <c r="Z16" s="641"/>
      <c r="AA16" s="562"/>
      <c r="AB16" s="562"/>
      <c r="AC16" s="562"/>
      <c r="AD16" s="562"/>
      <c r="AE16" s="562"/>
      <c r="AF16" s="562"/>
    </row>
    <row r="17" spans="1:32" s="39" customFormat="1" ht="28.5" customHeight="1">
      <c r="A17" s="132">
        <v>1</v>
      </c>
      <c r="B17" s="668">
        <v>2</v>
      </c>
      <c r="C17" s="669"/>
      <c r="D17" s="552">
        <v>3</v>
      </c>
      <c r="E17" s="552"/>
      <c r="F17" s="552"/>
      <c r="G17" s="552"/>
      <c r="H17" s="565">
        <v>4</v>
      </c>
      <c r="I17" s="567"/>
      <c r="J17" s="567"/>
      <c r="K17" s="567"/>
      <c r="L17" s="567"/>
      <c r="M17" s="567"/>
      <c r="N17" s="567"/>
      <c r="O17" s="566"/>
      <c r="P17" s="565">
        <v>5</v>
      </c>
      <c r="Q17" s="566"/>
      <c r="R17" s="565">
        <v>6</v>
      </c>
      <c r="S17" s="567"/>
      <c r="T17" s="566"/>
      <c r="U17" s="565">
        <v>7</v>
      </c>
      <c r="V17" s="567"/>
      <c r="W17" s="566"/>
      <c r="X17" s="565">
        <v>8</v>
      </c>
      <c r="Y17" s="567"/>
      <c r="Z17" s="566"/>
      <c r="AA17" s="565">
        <v>9</v>
      </c>
      <c r="AB17" s="567"/>
      <c r="AC17" s="566"/>
      <c r="AD17" s="565">
        <v>10</v>
      </c>
      <c r="AE17" s="567"/>
      <c r="AF17" s="566"/>
    </row>
    <row r="18" spans="1:32" s="39" customFormat="1" ht="30.75" customHeight="1">
      <c r="A18" s="133"/>
      <c r="B18" s="598"/>
      <c r="C18" s="599"/>
      <c r="D18" s="564"/>
      <c r="E18" s="564"/>
      <c r="F18" s="564"/>
      <c r="G18" s="564"/>
      <c r="H18" s="600"/>
      <c r="I18" s="601"/>
      <c r="J18" s="601"/>
      <c r="K18" s="601"/>
      <c r="L18" s="601"/>
      <c r="M18" s="601"/>
      <c r="N18" s="601"/>
      <c r="O18" s="602"/>
      <c r="P18" s="596"/>
      <c r="Q18" s="597"/>
      <c r="R18" s="531"/>
      <c r="S18" s="532"/>
      <c r="T18" s="533"/>
      <c r="U18" s="531"/>
      <c r="V18" s="532"/>
      <c r="W18" s="533"/>
      <c r="X18" s="531"/>
      <c r="Y18" s="532"/>
      <c r="Z18" s="533"/>
      <c r="AA18" s="531">
        <f>X18-U18</f>
        <v>0</v>
      </c>
      <c r="AB18" s="532"/>
      <c r="AC18" s="533"/>
      <c r="AD18" s="642" t="e">
        <f>(X18/U18)*100</f>
        <v>#DIV/0!</v>
      </c>
      <c r="AE18" s="643"/>
      <c r="AF18" s="644"/>
    </row>
    <row r="19" spans="1:32" s="39" customFormat="1" ht="30.75" customHeight="1">
      <c r="A19" s="133"/>
      <c r="B19" s="598"/>
      <c r="C19" s="599"/>
      <c r="D19" s="564"/>
      <c r="E19" s="564"/>
      <c r="F19" s="564"/>
      <c r="G19" s="564"/>
      <c r="H19" s="600"/>
      <c r="I19" s="601"/>
      <c r="J19" s="601"/>
      <c r="K19" s="601"/>
      <c r="L19" s="601"/>
      <c r="M19" s="601"/>
      <c r="N19" s="601"/>
      <c r="O19" s="602"/>
      <c r="P19" s="596"/>
      <c r="Q19" s="597"/>
      <c r="R19" s="531"/>
      <c r="S19" s="532"/>
      <c r="T19" s="533"/>
      <c r="U19" s="531"/>
      <c r="V19" s="532"/>
      <c r="W19" s="533"/>
      <c r="X19" s="531"/>
      <c r="Y19" s="532"/>
      <c r="Z19" s="533"/>
      <c r="AA19" s="531">
        <f>X19-U19</f>
        <v>0</v>
      </c>
      <c r="AB19" s="532"/>
      <c r="AC19" s="533"/>
      <c r="AD19" s="642" t="e">
        <f>(X19/U19)*100</f>
        <v>#DIV/0!</v>
      </c>
      <c r="AE19" s="643"/>
      <c r="AF19" s="644"/>
    </row>
    <row r="20" spans="1:32" s="39" customFormat="1" ht="38.25" customHeight="1">
      <c r="A20" s="593" t="s">
        <v>50</v>
      </c>
      <c r="B20" s="594"/>
      <c r="C20" s="594"/>
      <c r="D20" s="594"/>
      <c r="E20" s="594"/>
      <c r="F20" s="594"/>
      <c r="G20" s="594"/>
      <c r="H20" s="594"/>
      <c r="I20" s="594"/>
      <c r="J20" s="594"/>
      <c r="K20" s="594"/>
      <c r="L20" s="594"/>
      <c r="M20" s="594"/>
      <c r="N20" s="594"/>
      <c r="O20" s="594"/>
      <c r="P20" s="594"/>
      <c r="Q20" s="595"/>
      <c r="R20" s="538">
        <f>SUM(R18:R19)</f>
        <v>0</v>
      </c>
      <c r="S20" s="539"/>
      <c r="T20" s="540"/>
      <c r="U20" s="538">
        <f>SUM(U18:U19)</f>
        <v>0</v>
      </c>
      <c r="V20" s="539"/>
      <c r="W20" s="540"/>
      <c r="X20" s="538">
        <f>SUM(X18:X19)</f>
        <v>0</v>
      </c>
      <c r="Y20" s="539"/>
      <c r="Z20" s="540"/>
      <c r="AA20" s="538">
        <f>X20-U20</f>
        <v>0</v>
      </c>
      <c r="AB20" s="539"/>
      <c r="AC20" s="540"/>
      <c r="AD20" s="660" t="e">
        <f>(X20/U20)*100</f>
        <v>#DIV/0!</v>
      </c>
      <c r="AE20" s="661"/>
      <c r="AF20" s="662"/>
    </row>
    <row r="21" spans="1:32" s="39" customFormat="1" ht="2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09"/>
      <c r="R21" s="134"/>
      <c r="S21" s="134"/>
      <c r="T21" s="134"/>
      <c r="U21" s="134"/>
      <c r="V21" s="134"/>
      <c r="W21" s="109"/>
      <c r="X21" s="109"/>
      <c r="Y21" s="109"/>
      <c r="Z21" s="109"/>
      <c r="AA21" s="109"/>
      <c r="AB21" s="109"/>
      <c r="AC21" s="109"/>
      <c r="AD21" s="109"/>
      <c r="AE21" s="109"/>
      <c r="AF21" s="134"/>
    </row>
    <row r="22" spans="1:32" s="39" customFormat="1" ht="16.5" customHeight="1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09"/>
      <c r="R22" s="134"/>
      <c r="S22" s="134"/>
      <c r="T22" s="134"/>
      <c r="U22" s="134"/>
      <c r="V22" s="134"/>
      <c r="W22" s="109"/>
      <c r="X22" s="109"/>
      <c r="Y22" s="109"/>
      <c r="Z22" s="109"/>
      <c r="AA22" s="109"/>
      <c r="AB22" s="109"/>
      <c r="AC22" s="109"/>
      <c r="AD22" s="109"/>
      <c r="AE22" s="109"/>
      <c r="AF22" s="134"/>
    </row>
    <row r="23" spans="1:32" s="68" customFormat="1" ht="18.75" customHeight="1">
      <c r="A23" s="129"/>
      <c r="B23" s="129"/>
      <c r="C23" s="129" t="s">
        <v>486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</row>
    <row r="24" spans="1:32" s="39" customFormat="1" ht="20.25">
      <c r="A24" s="135"/>
      <c r="B24" s="135"/>
      <c r="C24" s="135"/>
      <c r="D24" s="135"/>
      <c r="E24" s="135"/>
      <c r="F24" s="135"/>
      <c r="G24" s="135"/>
      <c r="H24" s="135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5"/>
      <c r="X24" s="109"/>
      <c r="Y24" s="109"/>
      <c r="Z24" s="636"/>
      <c r="AA24" s="636"/>
      <c r="AB24" s="636"/>
      <c r="AC24" s="109"/>
      <c r="AD24" s="636" t="s">
        <v>333</v>
      </c>
      <c r="AE24" s="636"/>
      <c r="AF24" s="636"/>
    </row>
    <row r="25" spans="1:32" s="39" customFormat="1" ht="38.25" customHeight="1">
      <c r="A25" s="627" t="s">
        <v>47</v>
      </c>
      <c r="B25" s="629" t="s">
        <v>148</v>
      </c>
      <c r="C25" s="649"/>
      <c r="D25" s="649"/>
      <c r="E25" s="649"/>
      <c r="F25" s="649"/>
      <c r="G25" s="649"/>
      <c r="H25" s="649"/>
      <c r="I25" s="649"/>
      <c r="J25" s="649"/>
      <c r="K25" s="649"/>
      <c r="L25" s="630"/>
      <c r="M25" s="615" t="s">
        <v>49</v>
      </c>
      <c r="N25" s="616"/>
      <c r="O25" s="616"/>
      <c r="P25" s="617"/>
      <c r="Q25" s="615" t="s">
        <v>72</v>
      </c>
      <c r="R25" s="616"/>
      <c r="S25" s="616"/>
      <c r="T25" s="617"/>
      <c r="U25" s="615" t="s">
        <v>175</v>
      </c>
      <c r="V25" s="616"/>
      <c r="W25" s="616"/>
      <c r="X25" s="617"/>
      <c r="Y25" s="615" t="s">
        <v>94</v>
      </c>
      <c r="Z25" s="616"/>
      <c r="AA25" s="616"/>
      <c r="AB25" s="617"/>
      <c r="AC25" s="615" t="s">
        <v>50</v>
      </c>
      <c r="AD25" s="616"/>
      <c r="AE25" s="616"/>
      <c r="AF25" s="617"/>
    </row>
    <row r="26" spans="1:32" s="39" customFormat="1" ht="34.5" customHeight="1">
      <c r="A26" s="648"/>
      <c r="B26" s="650"/>
      <c r="C26" s="651"/>
      <c r="D26" s="651"/>
      <c r="E26" s="651"/>
      <c r="F26" s="651"/>
      <c r="G26" s="651"/>
      <c r="H26" s="651"/>
      <c r="I26" s="651"/>
      <c r="J26" s="651"/>
      <c r="K26" s="651"/>
      <c r="L26" s="652"/>
      <c r="M26" s="618" t="s">
        <v>146</v>
      </c>
      <c r="N26" s="618" t="s">
        <v>147</v>
      </c>
      <c r="O26" s="618" t="s">
        <v>158</v>
      </c>
      <c r="P26" s="618" t="s">
        <v>159</v>
      </c>
      <c r="Q26" s="618" t="s">
        <v>146</v>
      </c>
      <c r="R26" s="618" t="s">
        <v>147</v>
      </c>
      <c r="S26" s="618" t="s">
        <v>158</v>
      </c>
      <c r="T26" s="618" t="s">
        <v>159</v>
      </c>
      <c r="U26" s="618" t="s">
        <v>146</v>
      </c>
      <c r="V26" s="618" t="s">
        <v>147</v>
      </c>
      <c r="W26" s="618" t="s">
        <v>158</v>
      </c>
      <c r="X26" s="618" t="s">
        <v>159</v>
      </c>
      <c r="Y26" s="618" t="s">
        <v>146</v>
      </c>
      <c r="Z26" s="618" t="s">
        <v>147</v>
      </c>
      <c r="AA26" s="618" t="s">
        <v>158</v>
      </c>
      <c r="AB26" s="618" t="s">
        <v>159</v>
      </c>
      <c r="AC26" s="618" t="s">
        <v>146</v>
      </c>
      <c r="AD26" s="618" t="s">
        <v>147</v>
      </c>
      <c r="AE26" s="618" t="s">
        <v>158</v>
      </c>
      <c r="AF26" s="618" t="s">
        <v>159</v>
      </c>
    </row>
    <row r="27" spans="1:32" s="39" customFormat="1" ht="24.95" customHeight="1">
      <c r="A27" s="628"/>
      <c r="B27" s="631"/>
      <c r="C27" s="653"/>
      <c r="D27" s="653"/>
      <c r="E27" s="653"/>
      <c r="F27" s="653"/>
      <c r="G27" s="653"/>
      <c r="H27" s="653"/>
      <c r="I27" s="653"/>
      <c r="J27" s="653"/>
      <c r="K27" s="653"/>
      <c r="L27" s="632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  <c r="AC27" s="619"/>
      <c r="AD27" s="619"/>
      <c r="AE27" s="619"/>
      <c r="AF27" s="619"/>
    </row>
    <row r="28" spans="1:32" s="39" customFormat="1" ht="33.75" customHeight="1">
      <c r="A28" s="133">
        <v>1</v>
      </c>
      <c r="B28" s="620">
        <v>2</v>
      </c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137">
        <v>3</v>
      </c>
      <c r="N28" s="137">
        <v>4</v>
      </c>
      <c r="O28" s="137">
        <v>5</v>
      </c>
      <c r="P28" s="137">
        <v>6</v>
      </c>
      <c r="Q28" s="137">
        <v>7</v>
      </c>
      <c r="R28" s="137">
        <v>8</v>
      </c>
      <c r="S28" s="137">
        <v>9</v>
      </c>
      <c r="T28" s="137">
        <v>10</v>
      </c>
      <c r="U28" s="137">
        <v>11</v>
      </c>
      <c r="V28" s="137">
        <v>12</v>
      </c>
      <c r="W28" s="137">
        <v>13</v>
      </c>
      <c r="X28" s="137">
        <v>14</v>
      </c>
      <c r="Y28" s="137">
        <v>15</v>
      </c>
      <c r="Z28" s="137">
        <v>16</v>
      </c>
      <c r="AA28" s="137">
        <v>17</v>
      </c>
      <c r="AB28" s="137">
        <v>18</v>
      </c>
      <c r="AC28" s="137">
        <v>19</v>
      </c>
      <c r="AD28" s="137">
        <v>20</v>
      </c>
      <c r="AE28" s="137">
        <v>21</v>
      </c>
      <c r="AF28" s="137">
        <v>22</v>
      </c>
    </row>
    <row r="29" spans="1:32" s="39" customFormat="1" ht="33.75" customHeight="1">
      <c r="A29" s="314">
        <v>1</v>
      </c>
      <c r="B29" s="654" t="s">
        <v>587</v>
      </c>
      <c r="C29" s="655"/>
      <c r="D29" s="655"/>
      <c r="E29" s="655"/>
      <c r="F29" s="655"/>
      <c r="G29" s="655"/>
      <c r="H29" s="655"/>
      <c r="I29" s="655"/>
      <c r="J29" s="655"/>
      <c r="K29" s="655"/>
      <c r="L29" s="656"/>
      <c r="M29" s="269"/>
      <c r="N29" s="269"/>
      <c r="O29" s="269"/>
      <c r="P29" s="269"/>
      <c r="Q29" s="269"/>
      <c r="R29" s="269"/>
      <c r="S29" s="269"/>
      <c r="T29" s="269"/>
      <c r="U29" s="269">
        <f>SUM(U30:U34)</f>
        <v>353</v>
      </c>
      <c r="V29" s="269">
        <f>SUM(V30:V34)</f>
        <v>8</v>
      </c>
      <c r="W29" s="269">
        <f t="shared" ref="W29:W34" si="0">V29-U29</f>
        <v>-345</v>
      </c>
      <c r="X29" s="124">
        <f>(V29/U29)*100</f>
        <v>2.2662889518413598</v>
      </c>
      <c r="Y29" s="269"/>
      <c r="Z29" s="269"/>
      <c r="AA29" s="269"/>
      <c r="AB29" s="269"/>
      <c r="AC29" s="269">
        <f t="shared" ref="AC29:AC38" si="1">SUM(M29,Q29,U29,Y29)</f>
        <v>353</v>
      </c>
      <c r="AD29" s="269">
        <f t="shared" ref="AD29:AD34" si="2">SUM(N29,R29,V29,Z29)</f>
        <v>8</v>
      </c>
      <c r="AE29" s="270">
        <f t="shared" ref="AE29:AE34" si="3">AD29-AC29</f>
        <v>-345</v>
      </c>
      <c r="AF29" s="124">
        <f>(AD29/AC29)*100</f>
        <v>2.2662889518413598</v>
      </c>
    </row>
    <row r="30" spans="1:32" s="39" customFormat="1" ht="33.75" customHeight="1">
      <c r="A30" s="262"/>
      <c r="B30" s="589" t="s">
        <v>588</v>
      </c>
      <c r="C30" s="590"/>
      <c r="D30" s="590"/>
      <c r="E30" s="590"/>
      <c r="F30" s="590"/>
      <c r="G30" s="590"/>
      <c r="H30" s="590"/>
      <c r="I30" s="590"/>
      <c r="J30" s="590"/>
      <c r="K30" s="590"/>
      <c r="L30" s="591"/>
      <c r="M30" s="270"/>
      <c r="N30" s="270"/>
      <c r="O30" s="270"/>
      <c r="P30" s="270"/>
      <c r="Q30" s="270"/>
      <c r="R30" s="270"/>
      <c r="S30" s="270"/>
      <c r="T30" s="270"/>
      <c r="U30" s="253">
        <v>85</v>
      </c>
      <c r="V30" s="315"/>
      <c r="W30" s="270">
        <f t="shared" si="0"/>
        <v>-85</v>
      </c>
      <c r="X30" s="124">
        <f t="shared" ref="X30:X47" si="4">(V30/U30)*100</f>
        <v>0</v>
      </c>
      <c r="Y30" s="270"/>
      <c r="Z30" s="270"/>
      <c r="AA30" s="270"/>
      <c r="AB30" s="270"/>
      <c r="AC30" s="270">
        <f t="shared" si="1"/>
        <v>85</v>
      </c>
      <c r="AD30" s="270">
        <f t="shared" si="2"/>
        <v>0</v>
      </c>
      <c r="AE30" s="270">
        <f t="shared" si="3"/>
        <v>-85</v>
      </c>
      <c r="AF30" s="124">
        <f t="shared" ref="AF30:AF47" si="5">(AD30/AC30)*100</f>
        <v>0</v>
      </c>
    </row>
    <row r="31" spans="1:32" s="39" customFormat="1" ht="33.75" customHeight="1">
      <c r="A31" s="262"/>
      <c r="B31" s="589" t="s">
        <v>589</v>
      </c>
      <c r="C31" s="590"/>
      <c r="D31" s="590"/>
      <c r="E31" s="590"/>
      <c r="F31" s="590"/>
      <c r="G31" s="590"/>
      <c r="H31" s="590"/>
      <c r="I31" s="590"/>
      <c r="J31" s="590"/>
      <c r="K31" s="590"/>
      <c r="L31" s="591"/>
      <c r="M31" s="270"/>
      <c r="N31" s="270"/>
      <c r="O31" s="270"/>
      <c r="P31" s="270"/>
      <c r="Q31" s="270"/>
      <c r="R31" s="270"/>
      <c r="S31" s="270"/>
      <c r="T31" s="270"/>
      <c r="U31" s="253">
        <v>98</v>
      </c>
      <c r="V31" s="315"/>
      <c r="W31" s="270">
        <f t="shared" si="0"/>
        <v>-98</v>
      </c>
      <c r="X31" s="124">
        <f t="shared" si="4"/>
        <v>0</v>
      </c>
      <c r="Y31" s="270"/>
      <c r="Z31" s="270"/>
      <c r="AA31" s="270"/>
      <c r="AB31" s="270"/>
      <c r="AC31" s="270">
        <f t="shared" si="1"/>
        <v>98</v>
      </c>
      <c r="AD31" s="270">
        <f t="shared" si="2"/>
        <v>0</v>
      </c>
      <c r="AE31" s="270">
        <f t="shared" si="3"/>
        <v>-98</v>
      </c>
      <c r="AF31" s="124">
        <f t="shared" si="5"/>
        <v>0</v>
      </c>
    </row>
    <row r="32" spans="1:32" s="39" customFormat="1" ht="33.75" customHeight="1">
      <c r="A32" s="262"/>
      <c r="B32" s="589" t="s">
        <v>590</v>
      </c>
      <c r="C32" s="590"/>
      <c r="D32" s="590"/>
      <c r="E32" s="590"/>
      <c r="F32" s="590"/>
      <c r="G32" s="590"/>
      <c r="H32" s="590"/>
      <c r="I32" s="590"/>
      <c r="J32" s="590"/>
      <c r="K32" s="590"/>
      <c r="L32" s="591"/>
      <c r="M32" s="270"/>
      <c r="N32" s="270"/>
      <c r="O32" s="270"/>
      <c r="P32" s="270"/>
      <c r="Q32" s="270"/>
      <c r="R32" s="270"/>
      <c r="S32" s="270"/>
      <c r="T32" s="270"/>
      <c r="U32" s="253">
        <v>170</v>
      </c>
      <c r="V32" s="315"/>
      <c r="W32" s="270">
        <f t="shared" si="0"/>
        <v>-170</v>
      </c>
      <c r="X32" s="124">
        <f t="shared" si="4"/>
        <v>0</v>
      </c>
      <c r="Y32" s="270"/>
      <c r="Z32" s="270"/>
      <c r="AA32" s="270"/>
      <c r="AB32" s="270"/>
      <c r="AC32" s="270">
        <f t="shared" si="1"/>
        <v>170</v>
      </c>
      <c r="AD32" s="270">
        <f t="shared" si="2"/>
        <v>0</v>
      </c>
      <c r="AE32" s="270">
        <f t="shared" si="3"/>
        <v>-170</v>
      </c>
      <c r="AF32" s="124">
        <f t="shared" si="5"/>
        <v>0</v>
      </c>
    </row>
    <row r="33" spans="1:32" s="39" customFormat="1" ht="33.75" customHeight="1">
      <c r="A33" s="275"/>
      <c r="B33" s="589" t="s">
        <v>591</v>
      </c>
      <c r="C33" s="590"/>
      <c r="D33" s="590"/>
      <c r="E33" s="590"/>
      <c r="F33" s="590"/>
      <c r="G33" s="590"/>
      <c r="H33" s="590"/>
      <c r="I33" s="590"/>
      <c r="J33" s="590"/>
      <c r="K33" s="590"/>
      <c r="L33" s="591"/>
      <c r="M33" s="270"/>
      <c r="N33" s="270"/>
      <c r="O33" s="270"/>
      <c r="P33" s="270"/>
      <c r="Q33" s="270"/>
      <c r="R33" s="270"/>
      <c r="S33" s="270"/>
      <c r="T33" s="270"/>
      <c r="U33" s="253"/>
      <c r="V33" s="315">
        <v>8</v>
      </c>
      <c r="W33" s="270">
        <f t="shared" si="0"/>
        <v>8</v>
      </c>
      <c r="X33" s="319" t="e">
        <f t="shared" si="4"/>
        <v>#DIV/0!</v>
      </c>
      <c r="Y33" s="270"/>
      <c r="Z33" s="270"/>
      <c r="AA33" s="270"/>
      <c r="AB33" s="270"/>
      <c r="AC33" s="270">
        <f t="shared" si="1"/>
        <v>0</v>
      </c>
      <c r="AD33" s="270"/>
      <c r="AE33" s="270"/>
      <c r="AF33" s="319" t="e">
        <f t="shared" si="5"/>
        <v>#DIV/0!</v>
      </c>
    </row>
    <row r="34" spans="1:32" s="39" customFormat="1" ht="33.75" customHeight="1">
      <c r="A34" s="262"/>
      <c r="B34" s="589" t="s">
        <v>596</v>
      </c>
      <c r="C34" s="590"/>
      <c r="D34" s="590"/>
      <c r="E34" s="590"/>
      <c r="F34" s="590"/>
      <c r="G34" s="590"/>
      <c r="H34" s="590"/>
      <c r="I34" s="590"/>
      <c r="J34" s="590"/>
      <c r="K34" s="590"/>
      <c r="L34" s="591"/>
      <c r="M34" s="270"/>
      <c r="N34" s="270"/>
      <c r="O34" s="270"/>
      <c r="P34" s="270"/>
      <c r="Q34" s="270"/>
      <c r="R34" s="270"/>
      <c r="S34" s="270"/>
      <c r="T34" s="270"/>
      <c r="U34" s="253" t="s">
        <v>529</v>
      </c>
      <c r="V34" s="315"/>
      <c r="W34" s="270">
        <f t="shared" si="0"/>
        <v>-6</v>
      </c>
      <c r="X34" s="319">
        <f t="shared" si="4"/>
        <v>0</v>
      </c>
      <c r="Y34" s="270"/>
      <c r="Z34" s="270"/>
      <c r="AA34" s="270"/>
      <c r="AB34" s="270"/>
      <c r="AC34" s="270">
        <f t="shared" si="1"/>
        <v>0</v>
      </c>
      <c r="AD34" s="270">
        <f t="shared" si="2"/>
        <v>0</v>
      </c>
      <c r="AE34" s="270">
        <f t="shared" si="3"/>
        <v>0</v>
      </c>
      <c r="AF34" s="319" t="e">
        <f t="shared" si="5"/>
        <v>#DIV/0!</v>
      </c>
    </row>
    <row r="35" spans="1:32" s="39" customFormat="1" ht="33.75" customHeight="1">
      <c r="A35" s="262"/>
      <c r="B35" s="589" t="s">
        <v>591</v>
      </c>
      <c r="C35" s="590"/>
      <c r="D35" s="590"/>
      <c r="E35" s="590"/>
      <c r="F35" s="590"/>
      <c r="G35" s="590"/>
      <c r="H35" s="590"/>
      <c r="I35" s="590"/>
      <c r="J35" s="590"/>
      <c r="K35" s="590"/>
      <c r="L35" s="591"/>
      <c r="M35" s="270"/>
      <c r="N35" s="270"/>
      <c r="O35" s="270">
        <f t="shared" ref="O35:O47" si="6">N35-M35</f>
        <v>0</v>
      </c>
      <c r="P35" s="270"/>
      <c r="Q35" s="270"/>
      <c r="R35" s="270"/>
      <c r="S35" s="270">
        <f t="shared" ref="S35:S47" si="7">R35-Q35</f>
        <v>0</v>
      </c>
      <c r="T35" s="270"/>
      <c r="U35" s="315"/>
      <c r="V35" s="315"/>
      <c r="W35" s="270">
        <f>V35-U35</f>
        <v>0</v>
      </c>
      <c r="X35" s="319" t="e">
        <f t="shared" si="4"/>
        <v>#DIV/0!</v>
      </c>
      <c r="Y35" s="270"/>
      <c r="Z35" s="270"/>
      <c r="AA35" s="270">
        <f t="shared" ref="AA35:AA47" si="8">Z35-Y35</f>
        <v>0</v>
      </c>
      <c r="AB35" s="270"/>
      <c r="AC35" s="270">
        <f t="shared" si="1"/>
        <v>0</v>
      </c>
      <c r="AD35" s="270">
        <f t="shared" ref="AC35:AD47" si="9">SUM(N35,R35,V35,Z35)</f>
        <v>0</v>
      </c>
      <c r="AE35" s="270">
        <f>AD35-AC35</f>
        <v>0</v>
      </c>
      <c r="AF35" s="319" t="e">
        <f t="shared" si="5"/>
        <v>#DIV/0!</v>
      </c>
    </row>
    <row r="36" spans="1:32" s="39" customFormat="1" ht="33.75" customHeight="1">
      <c r="A36" s="314">
        <v>2</v>
      </c>
      <c r="B36" s="654" t="s">
        <v>609</v>
      </c>
      <c r="C36" s="655"/>
      <c r="D36" s="655"/>
      <c r="E36" s="655"/>
      <c r="F36" s="655"/>
      <c r="G36" s="655"/>
      <c r="H36" s="655"/>
      <c r="I36" s="655"/>
      <c r="J36" s="655"/>
      <c r="K36" s="655"/>
      <c r="L36" s="656"/>
      <c r="M36" s="269"/>
      <c r="N36" s="269"/>
      <c r="O36" s="269"/>
      <c r="P36" s="269"/>
      <c r="Q36" s="269"/>
      <c r="R36" s="269"/>
      <c r="S36" s="269"/>
      <c r="T36" s="269"/>
      <c r="U36" s="316">
        <f>SUM(U37:U47)</f>
        <v>24</v>
      </c>
      <c r="V36" s="316">
        <f>SUM(V37:V47)</f>
        <v>59.000000000000007</v>
      </c>
      <c r="W36" s="269">
        <f>V36-U36</f>
        <v>35.000000000000007</v>
      </c>
      <c r="X36" s="124">
        <f t="shared" si="4"/>
        <v>245.83333333333334</v>
      </c>
      <c r="Y36" s="269"/>
      <c r="Z36" s="269"/>
      <c r="AA36" s="269"/>
      <c r="AB36" s="269"/>
      <c r="AC36" s="269">
        <f t="shared" si="1"/>
        <v>24</v>
      </c>
      <c r="AD36" s="269">
        <f t="shared" si="9"/>
        <v>59.000000000000007</v>
      </c>
      <c r="AE36" s="269">
        <f t="shared" ref="AE36:AE38" si="10">AD36-AC36</f>
        <v>35.000000000000007</v>
      </c>
      <c r="AF36" s="124">
        <f t="shared" si="5"/>
        <v>245.83333333333334</v>
      </c>
    </row>
    <row r="37" spans="1:32" s="39" customFormat="1" ht="33.75" customHeight="1">
      <c r="A37" s="314"/>
      <c r="B37" s="589" t="s">
        <v>594</v>
      </c>
      <c r="C37" s="590"/>
      <c r="D37" s="590"/>
      <c r="E37" s="590"/>
      <c r="F37" s="590"/>
      <c r="G37" s="590"/>
      <c r="H37" s="590"/>
      <c r="I37" s="590"/>
      <c r="J37" s="590"/>
      <c r="K37" s="590"/>
      <c r="L37" s="591"/>
      <c r="M37" s="270"/>
      <c r="N37" s="270"/>
      <c r="O37" s="270"/>
      <c r="P37" s="270"/>
      <c r="Q37" s="270"/>
      <c r="R37" s="270"/>
      <c r="S37" s="270"/>
      <c r="T37" s="270"/>
      <c r="U37" s="315">
        <v>12</v>
      </c>
      <c r="V37" s="315"/>
      <c r="W37" s="270">
        <f>V37-U37</f>
        <v>-12</v>
      </c>
      <c r="X37" s="124">
        <f t="shared" si="4"/>
        <v>0</v>
      </c>
      <c r="Y37" s="270"/>
      <c r="Z37" s="270"/>
      <c r="AA37" s="270"/>
      <c r="AB37" s="270"/>
      <c r="AC37" s="270">
        <f t="shared" si="1"/>
        <v>12</v>
      </c>
      <c r="AD37" s="270">
        <f t="shared" si="9"/>
        <v>0</v>
      </c>
      <c r="AE37" s="270">
        <f t="shared" si="10"/>
        <v>-12</v>
      </c>
      <c r="AF37" s="124">
        <f t="shared" si="5"/>
        <v>0</v>
      </c>
    </row>
    <row r="38" spans="1:32" s="39" customFormat="1" ht="33.75" customHeight="1">
      <c r="A38" s="314"/>
      <c r="B38" s="589" t="s">
        <v>610</v>
      </c>
      <c r="C38" s="590"/>
      <c r="D38" s="590"/>
      <c r="E38" s="590"/>
      <c r="F38" s="590"/>
      <c r="G38" s="590"/>
      <c r="H38" s="590"/>
      <c r="I38" s="590"/>
      <c r="J38" s="590"/>
      <c r="K38" s="590"/>
      <c r="L38" s="591"/>
      <c r="M38" s="270"/>
      <c r="N38" s="270"/>
      <c r="O38" s="270"/>
      <c r="P38" s="270"/>
      <c r="Q38" s="270"/>
      <c r="R38" s="270"/>
      <c r="S38" s="270"/>
      <c r="T38" s="270"/>
      <c r="U38" s="315">
        <v>6</v>
      </c>
      <c r="V38" s="315"/>
      <c r="W38" s="270">
        <f>V38-U38</f>
        <v>-6</v>
      </c>
      <c r="X38" s="124">
        <f t="shared" si="4"/>
        <v>0</v>
      </c>
      <c r="Y38" s="270"/>
      <c r="Z38" s="270"/>
      <c r="AA38" s="270"/>
      <c r="AB38" s="270"/>
      <c r="AC38" s="270">
        <f t="shared" si="1"/>
        <v>6</v>
      </c>
      <c r="AD38" s="270">
        <f t="shared" si="9"/>
        <v>0</v>
      </c>
      <c r="AE38" s="270">
        <f t="shared" si="10"/>
        <v>-6</v>
      </c>
      <c r="AF38" s="124">
        <f t="shared" si="5"/>
        <v>0</v>
      </c>
    </row>
    <row r="39" spans="1:32" s="39" customFormat="1" ht="33.75" customHeight="1">
      <c r="A39" s="262"/>
      <c r="B39" s="589" t="s">
        <v>600</v>
      </c>
      <c r="C39" s="590"/>
      <c r="D39" s="590"/>
      <c r="E39" s="590"/>
      <c r="F39" s="590"/>
      <c r="G39" s="590"/>
      <c r="H39" s="590"/>
      <c r="I39" s="590"/>
      <c r="J39" s="590"/>
      <c r="K39" s="590"/>
      <c r="L39" s="591"/>
      <c r="M39" s="270"/>
      <c r="N39" s="270"/>
      <c r="O39" s="270">
        <f t="shared" si="6"/>
        <v>0</v>
      </c>
      <c r="P39" s="270"/>
      <c r="Q39" s="270"/>
      <c r="R39" s="270"/>
      <c r="S39" s="270">
        <f t="shared" si="7"/>
        <v>0</v>
      </c>
      <c r="T39" s="270"/>
      <c r="U39" s="315"/>
      <c r="V39" s="317">
        <v>3</v>
      </c>
      <c r="W39" s="270">
        <f t="shared" ref="W39:W47" si="11">V39-U39</f>
        <v>3</v>
      </c>
      <c r="X39" s="319" t="e">
        <f t="shared" si="4"/>
        <v>#DIV/0!</v>
      </c>
      <c r="Y39" s="270"/>
      <c r="Z39" s="270"/>
      <c r="AA39" s="270">
        <f t="shared" si="8"/>
        <v>0</v>
      </c>
      <c r="AB39" s="270"/>
      <c r="AC39" s="270">
        <f t="shared" si="9"/>
        <v>0</v>
      </c>
      <c r="AD39" s="270">
        <f t="shared" si="9"/>
        <v>3</v>
      </c>
      <c r="AE39" s="270">
        <f t="shared" ref="AE39:AE47" si="12">AD39-AC39</f>
        <v>3</v>
      </c>
      <c r="AF39" s="319" t="e">
        <f t="shared" si="5"/>
        <v>#DIV/0!</v>
      </c>
    </row>
    <row r="40" spans="1:32" s="39" customFormat="1" ht="33.75" customHeight="1">
      <c r="A40" s="262"/>
      <c r="B40" s="589" t="s">
        <v>601</v>
      </c>
      <c r="C40" s="590"/>
      <c r="D40" s="590"/>
      <c r="E40" s="590"/>
      <c r="F40" s="590"/>
      <c r="G40" s="590"/>
      <c r="H40" s="590"/>
      <c r="I40" s="590"/>
      <c r="J40" s="590"/>
      <c r="K40" s="590"/>
      <c r="L40" s="591"/>
      <c r="M40" s="270"/>
      <c r="N40" s="270"/>
      <c r="O40" s="270">
        <f t="shared" si="6"/>
        <v>0</v>
      </c>
      <c r="P40" s="270"/>
      <c r="Q40" s="270"/>
      <c r="R40" s="270"/>
      <c r="S40" s="270">
        <f t="shared" si="7"/>
        <v>0</v>
      </c>
      <c r="T40" s="270"/>
      <c r="U40" s="315"/>
      <c r="V40" s="317">
        <v>11.8</v>
      </c>
      <c r="W40" s="270">
        <f t="shared" si="11"/>
        <v>11.8</v>
      </c>
      <c r="X40" s="319" t="e">
        <f t="shared" si="4"/>
        <v>#DIV/0!</v>
      </c>
      <c r="Y40" s="270"/>
      <c r="Z40" s="270"/>
      <c r="AA40" s="270">
        <f t="shared" si="8"/>
        <v>0</v>
      </c>
      <c r="AB40" s="270"/>
      <c r="AC40" s="270">
        <f t="shared" si="9"/>
        <v>0</v>
      </c>
      <c r="AD40" s="270">
        <f t="shared" si="9"/>
        <v>11.8</v>
      </c>
      <c r="AE40" s="270">
        <f t="shared" si="12"/>
        <v>11.8</v>
      </c>
      <c r="AF40" s="319" t="e">
        <f t="shared" si="5"/>
        <v>#DIV/0!</v>
      </c>
    </row>
    <row r="41" spans="1:32" s="39" customFormat="1" ht="33.75" customHeight="1">
      <c r="A41" s="262"/>
      <c r="B41" s="589" t="s">
        <v>611</v>
      </c>
      <c r="C41" s="590"/>
      <c r="D41" s="590"/>
      <c r="E41" s="590"/>
      <c r="F41" s="590"/>
      <c r="G41" s="590"/>
      <c r="H41" s="590"/>
      <c r="I41" s="590"/>
      <c r="J41" s="590"/>
      <c r="K41" s="590"/>
      <c r="L41" s="591"/>
      <c r="M41" s="270"/>
      <c r="N41" s="270"/>
      <c r="O41" s="270">
        <f t="shared" si="6"/>
        <v>0</v>
      </c>
      <c r="P41" s="270"/>
      <c r="Q41" s="270"/>
      <c r="R41" s="270"/>
      <c r="S41" s="270">
        <f t="shared" si="7"/>
        <v>0</v>
      </c>
      <c r="T41" s="270"/>
      <c r="U41" s="315">
        <v>6</v>
      </c>
      <c r="V41" s="317">
        <v>25.6</v>
      </c>
      <c r="W41" s="270">
        <f t="shared" si="11"/>
        <v>19.600000000000001</v>
      </c>
      <c r="X41" s="121">
        <f t="shared" si="4"/>
        <v>426.66666666666669</v>
      </c>
      <c r="Y41" s="270"/>
      <c r="Z41" s="270"/>
      <c r="AA41" s="270">
        <f t="shared" si="8"/>
        <v>0</v>
      </c>
      <c r="AB41" s="270"/>
      <c r="AC41" s="270">
        <f t="shared" si="9"/>
        <v>6</v>
      </c>
      <c r="AD41" s="270">
        <f t="shared" si="9"/>
        <v>25.6</v>
      </c>
      <c r="AE41" s="270">
        <f t="shared" si="12"/>
        <v>19.600000000000001</v>
      </c>
      <c r="AF41" s="121">
        <f t="shared" si="5"/>
        <v>426.66666666666669</v>
      </c>
    </row>
    <row r="42" spans="1:32" s="39" customFormat="1" ht="33.75" customHeight="1">
      <c r="A42" s="262"/>
      <c r="B42" s="589" t="s">
        <v>603</v>
      </c>
      <c r="C42" s="590"/>
      <c r="D42" s="590"/>
      <c r="E42" s="590"/>
      <c r="F42" s="590"/>
      <c r="G42" s="590"/>
      <c r="H42" s="590"/>
      <c r="I42" s="590"/>
      <c r="J42" s="590"/>
      <c r="K42" s="590"/>
      <c r="L42" s="591"/>
      <c r="M42" s="270"/>
      <c r="N42" s="270"/>
      <c r="O42" s="270">
        <f t="shared" si="6"/>
        <v>0</v>
      </c>
      <c r="P42" s="270"/>
      <c r="Q42" s="270"/>
      <c r="R42" s="270"/>
      <c r="S42" s="270">
        <f t="shared" si="7"/>
        <v>0</v>
      </c>
      <c r="T42" s="270"/>
      <c r="U42" s="315"/>
      <c r="V42" s="317">
        <v>4.5</v>
      </c>
      <c r="W42" s="270">
        <f t="shared" si="11"/>
        <v>4.5</v>
      </c>
      <c r="X42" s="319" t="e">
        <f t="shared" si="4"/>
        <v>#DIV/0!</v>
      </c>
      <c r="Y42" s="270"/>
      <c r="Z42" s="270"/>
      <c r="AA42" s="270">
        <f t="shared" si="8"/>
        <v>0</v>
      </c>
      <c r="AB42" s="270"/>
      <c r="AC42" s="270">
        <f t="shared" si="9"/>
        <v>0</v>
      </c>
      <c r="AD42" s="270">
        <f t="shared" si="9"/>
        <v>4.5</v>
      </c>
      <c r="AE42" s="270">
        <f t="shared" si="12"/>
        <v>4.5</v>
      </c>
      <c r="AF42" s="319" t="e">
        <f t="shared" si="5"/>
        <v>#DIV/0!</v>
      </c>
    </row>
    <row r="43" spans="1:32" s="39" customFormat="1" ht="33.75" customHeight="1">
      <c r="A43" s="262"/>
      <c r="B43" s="589" t="s">
        <v>604</v>
      </c>
      <c r="C43" s="590"/>
      <c r="D43" s="590"/>
      <c r="E43" s="590"/>
      <c r="F43" s="590"/>
      <c r="G43" s="590"/>
      <c r="H43" s="590"/>
      <c r="I43" s="590"/>
      <c r="J43" s="590"/>
      <c r="K43" s="590"/>
      <c r="L43" s="591"/>
      <c r="M43" s="270"/>
      <c r="N43" s="270"/>
      <c r="O43" s="270">
        <f t="shared" si="6"/>
        <v>0</v>
      </c>
      <c r="P43" s="270"/>
      <c r="Q43" s="270"/>
      <c r="R43" s="270"/>
      <c r="S43" s="270">
        <f t="shared" si="7"/>
        <v>0</v>
      </c>
      <c r="T43" s="270"/>
      <c r="U43" s="315"/>
      <c r="V43" s="317">
        <v>2</v>
      </c>
      <c r="W43" s="270">
        <f t="shared" si="11"/>
        <v>2</v>
      </c>
      <c r="X43" s="319" t="e">
        <f t="shared" si="4"/>
        <v>#DIV/0!</v>
      </c>
      <c r="Y43" s="270"/>
      <c r="Z43" s="270"/>
      <c r="AA43" s="270">
        <f t="shared" si="8"/>
        <v>0</v>
      </c>
      <c r="AB43" s="270"/>
      <c r="AC43" s="270">
        <f t="shared" si="9"/>
        <v>0</v>
      </c>
      <c r="AD43" s="270">
        <f t="shared" si="9"/>
        <v>2</v>
      </c>
      <c r="AE43" s="270">
        <f t="shared" si="12"/>
        <v>2</v>
      </c>
      <c r="AF43" s="319" t="e">
        <f t="shared" si="5"/>
        <v>#DIV/0!</v>
      </c>
    </row>
    <row r="44" spans="1:32" s="39" customFormat="1" ht="33.75" customHeight="1">
      <c r="A44" s="262"/>
      <c r="B44" s="589" t="s">
        <v>605</v>
      </c>
      <c r="C44" s="590"/>
      <c r="D44" s="590"/>
      <c r="E44" s="590"/>
      <c r="F44" s="590"/>
      <c r="G44" s="590"/>
      <c r="H44" s="590"/>
      <c r="I44" s="590"/>
      <c r="J44" s="590"/>
      <c r="K44" s="590"/>
      <c r="L44" s="591"/>
      <c r="M44" s="270"/>
      <c r="N44" s="270"/>
      <c r="O44" s="270">
        <f t="shared" si="6"/>
        <v>0</v>
      </c>
      <c r="P44" s="270"/>
      <c r="Q44" s="270"/>
      <c r="R44" s="270"/>
      <c r="S44" s="270">
        <f t="shared" si="7"/>
        <v>0</v>
      </c>
      <c r="T44" s="270"/>
      <c r="U44" s="315"/>
      <c r="V44" s="317">
        <v>1.6</v>
      </c>
      <c r="W44" s="270">
        <f t="shared" si="11"/>
        <v>1.6</v>
      </c>
      <c r="X44" s="319" t="e">
        <f t="shared" si="4"/>
        <v>#DIV/0!</v>
      </c>
      <c r="Y44" s="270"/>
      <c r="Z44" s="270"/>
      <c r="AA44" s="270">
        <f t="shared" si="8"/>
        <v>0</v>
      </c>
      <c r="AB44" s="270"/>
      <c r="AC44" s="270">
        <f t="shared" si="9"/>
        <v>0</v>
      </c>
      <c r="AD44" s="270">
        <f t="shared" si="9"/>
        <v>1.6</v>
      </c>
      <c r="AE44" s="270">
        <f t="shared" si="12"/>
        <v>1.6</v>
      </c>
      <c r="AF44" s="319" t="e">
        <f t="shared" si="5"/>
        <v>#DIV/0!</v>
      </c>
    </row>
    <row r="45" spans="1:32" s="39" customFormat="1" ht="33.75" customHeight="1">
      <c r="A45" s="262"/>
      <c r="B45" s="589" t="s">
        <v>606</v>
      </c>
      <c r="C45" s="590"/>
      <c r="D45" s="590"/>
      <c r="E45" s="590"/>
      <c r="F45" s="590"/>
      <c r="G45" s="590"/>
      <c r="H45" s="590"/>
      <c r="I45" s="590"/>
      <c r="J45" s="590"/>
      <c r="K45" s="590"/>
      <c r="L45" s="591"/>
      <c r="M45" s="270"/>
      <c r="N45" s="270"/>
      <c r="O45" s="270">
        <f t="shared" si="6"/>
        <v>0</v>
      </c>
      <c r="P45" s="270"/>
      <c r="Q45" s="270"/>
      <c r="R45" s="270"/>
      <c r="S45" s="270">
        <f t="shared" si="7"/>
        <v>0</v>
      </c>
      <c r="T45" s="270"/>
      <c r="U45" s="315"/>
      <c r="V45" s="317">
        <v>3.5</v>
      </c>
      <c r="W45" s="270">
        <f t="shared" si="11"/>
        <v>3.5</v>
      </c>
      <c r="X45" s="319" t="e">
        <f t="shared" si="4"/>
        <v>#DIV/0!</v>
      </c>
      <c r="Y45" s="270"/>
      <c r="Z45" s="270"/>
      <c r="AA45" s="270">
        <f t="shared" si="8"/>
        <v>0</v>
      </c>
      <c r="AB45" s="270"/>
      <c r="AC45" s="270">
        <f t="shared" si="9"/>
        <v>0</v>
      </c>
      <c r="AD45" s="270">
        <f t="shared" si="9"/>
        <v>3.5</v>
      </c>
      <c r="AE45" s="270">
        <f t="shared" si="12"/>
        <v>3.5</v>
      </c>
      <c r="AF45" s="319" t="e">
        <f t="shared" si="5"/>
        <v>#DIV/0!</v>
      </c>
    </row>
    <row r="46" spans="1:32" s="39" customFormat="1" ht="33.75" customHeight="1">
      <c r="A46" s="262"/>
      <c r="B46" s="589" t="s">
        <v>612</v>
      </c>
      <c r="C46" s="590"/>
      <c r="D46" s="590"/>
      <c r="E46" s="590"/>
      <c r="F46" s="590"/>
      <c r="G46" s="590"/>
      <c r="H46" s="590"/>
      <c r="I46" s="590"/>
      <c r="J46" s="590"/>
      <c r="K46" s="590"/>
      <c r="L46" s="591"/>
      <c r="M46" s="270"/>
      <c r="N46" s="270"/>
      <c r="O46" s="270">
        <f t="shared" si="6"/>
        <v>0</v>
      </c>
      <c r="P46" s="270"/>
      <c r="Q46" s="270"/>
      <c r="R46" s="270"/>
      <c r="S46" s="270">
        <f t="shared" si="7"/>
        <v>0</v>
      </c>
      <c r="T46" s="270"/>
      <c r="U46" s="315"/>
      <c r="V46" s="317">
        <v>4.9000000000000004</v>
      </c>
      <c r="W46" s="270">
        <f t="shared" si="11"/>
        <v>4.9000000000000004</v>
      </c>
      <c r="X46" s="319" t="e">
        <f t="shared" si="4"/>
        <v>#DIV/0!</v>
      </c>
      <c r="Y46" s="270"/>
      <c r="Z46" s="270"/>
      <c r="AA46" s="270">
        <f t="shared" si="8"/>
        <v>0</v>
      </c>
      <c r="AB46" s="270"/>
      <c r="AC46" s="270">
        <f t="shared" si="9"/>
        <v>0</v>
      </c>
      <c r="AD46" s="270">
        <f t="shared" si="9"/>
        <v>4.9000000000000004</v>
      </c>
      <c r="AE46" s="270">
        <f t="shared" si="12"/>
        <v>4.9000000000000004</v>
      </c>
      <c r="AF46" s="319" t="e">
        <f t="shared" si="5"/>
        <v>#DIV/0!</v>
      </c>
    </row>
    <row r="47" spans="1:32" s="39" customFormat="1" ht="33.75" customHeight="1">
      <c r="A47" s="228"/>
      <c r="B47" s="589" t="s">
        <v>608</v>
      </c>
      <c r="C47" s="590"/>
      <c r="D47" s="590"/>
      <c r="E47" s="590"/>
      <c r="F47" s="590"/>
      <c r="G47" s="590"/>
      <c r="H47" s="590"/>
      <c r="I47" s="590"/>
      <c r="J47" s="590"/>
      <c r="K47" s="590"/>
      <c r="L47" s="591"/>
      <c r="M47" s="270"/>
      <c r="N47" s="270"/>
      <c r="O47" s="270">
        <f t="shared" si="6"/>
        <v>0</v>
      </c>
      <c r="P47" s="270"/>
      <c r="Q47" s="270"/>
      <c r="R47" s="270"/>
      <c r="S47" s="270">
        <f t="shared" si="7"/>
        <v>0</v>
      </c>
      <c r="T47" s="270"/>
      <c r="U47" s="315"/>
      <c r="V47" s="317">
        <v>2.1</v>
      </c>
      <c r="W47" s="270">
        <f t="shared" si="11"/>
        <v>2.1</v>
      </c>
      <c r="X47" s="319" t="e">
        <f t="shared" si="4"/>
        <v>#DIV/0!</v>
      </c>
      <c r="Y47" s="270"/>
      <c r="Z47" s="270"/>
      <c r="AA47" s="270">
        <f t="shared" si="8"/>
        <v>0</v>
      </c>
      <c r="AB47" s="270"/>
      <c r="AC47" s="270">
        <f t="shared" si="9"/>
        <v>0</v>
      </c>
      <c r="AD47" s="270">
        <f t="shared" si="9"/>
        <v>2.1</v>
      </c>
      <c r="AE47" s="270">
        <f t="shared" si="12"/>
        <v>2.1</v>
      </c>
      <c r="AF47" s="319" t="e">
        <f t="shared" si="5"/>
        <v>#DIV/0!</v>
      </c>
    </row>
    <row r="48" spans="1:32" s="39" customFormat="1" ht="33.75" customHeight="1">
      <c r="A48" s="657" t="s">
        <v>50</v>
      </c>
      <c r="B48" s="658"/>
      <c r="C48" s="658"/>
      <c r="D48" s="658"/>
      <c r="E48" s="658"/>
      <c r="F48" s="658"/>
      <c r="G48" s="658"/>
      <c r="H48" s="658"/>
      <c r="I48" s="658"/>
      <c r="J48" s="658"/>
      <c r="K48" s="658"/>
      <c r="L48" s="659"/>
      <c r="M48" s="269">
        <f>SUM(M35:M47)</f>
        <v>0</v>
      </c>
      <c r="N48" s="269">
        <f t="shared" ref="N48:O48" si="13">SUM(N35:N47)</f>
        <v>0</v>
      </c>
      <c r="O48" s="269">
        <f t="shared" si="13"/>
        <v>0</v>
      </c>
      <c r="P48" s="318" t="e">
        <f>N48/M48*100</f>
        <v>#DIV/0!</v>
      </c>
      <c r="Q48" s="269">
        <f>SUM(Q35:Q47)</f>
        <v>0</v>
      </c>
      <c r="R48" s="269">
        <f t="shared" ref="R48:S48" si="14">SUM(R35:R47)</f>
        <v>0</v>
      </c>
      <c r="S48" s="269">
        <f t="shared" si="14"/>
        <v>0</v>
      </c>
      <c r="T48" s="318" t="e">
        <f>R48/Q48*100</f>
        <v>#DIV/0!</v>
      </c>
      <c r="U48" s="269">
        <f>U29+U36</f>
        <v>377</v>
      </c>
      <c r="V48" s="269">
        <f>V29+V36</f>
        <v>67</v>
      </c>
      <c r="W48" s="269">
        <f>V48-U48</f>
        <v>-310</v>
      </c>
      <c r="X48" s="320">
        <f>V48/U48*100</f>
        <v>17.771883289124666</v>
      </c>
      <c r="Y48" s="169">
        <f>SUM(Y35:Y47)</f>
        <v>0</v>
      </c>
      <c r="Z48" s="169">
        <f t="shared" ref="Z48:AA48" si="15">SUM(Z35:Z47)</f>
        <v>0</v>
      </c>
      <c r="AA48" s="169">
        <f t="shared" si="15"/>
        <v>0</v>
      </c>
      <c r="AB48" s="184" t="e">
        <f>Z48/Y48*100</f>
        <v>#DIV/0!</v>
      </c>
      <c r="AC48" s="269">
        <f>AC29+AC36</f>
        <v>377</v>
      </c>
      <c r="AD48" s="269">
        <f>AD29+AD36</f>
        <v>67</v>
      </c>
      <c r="AE48" s="269">
        <f>AD48-AC48</f>
        <v>-310</v>
      </c>
      <c r="AF48" s="320">
        <f>AD48/AC48*100</f>
        <v>17.771883289124666</v>
      </c>
    </row>
    <row r="49" spans="1:32" s="39" customFormat="1" ht="34.5" customHeight="1">
      <c r="A49" s="603" t="s">
        <v>51</v>
      </c>
      <c r="B49" s="604"/>
      <c r="C49" s="604"/>
      <c r="D49" s="604"/>
      <c r="E49" s="604"/>
      <c r="F49" s="604"/>
      <c r="G49" s="604"/>
      <c r="H49" s="604"/>
      <c r="I49" s="604"/>
      <c r="J49" s="604"/>
      <c r="K49" s="604"/>
      <c r="L49" s="605"/>
      <c r="M49" s="193">
        <f>M48/AC48*100</f>
        <v>0</v>
      </c>
      <c r="N49" s="193">
        <f>N48/AD48*100</f>
        <v>0</v>
      </c>
      <c r="O49" s="193"/>
      <c r="P49" s="193"/>
      <c r="Q49" s="193">
        <f>Q48/AC48*100</f>
        <v>0</v>
      </c>
      <c r="R49" s="193">
        <f>R48/AD48*100</f>
        <v>0</v>
      </c>
      <c r="S49" s="193"/>
      <c r="T49" s="193"/>
      <c r="U49" s="193">
        <f>U48/AC48*100</f>
        <v>100</v>
      </c>
      <c r="V49" s="193">
        <f>V48/AD48*100</f>
        <v>100</v>
      </c>
      <c r="W49" s="193"/>
      <c r="X49" s="321"/>
      <c r="Y49" s="193">
        <f>Y48/AC48*100</f>
        <v>0</v>
      </c>
      <c r="Z49" s="193">
        <f>Z48/AD48*100</f>
        <v>0</v>
      </c>
      <c r="AA49" s="193"/>
      <c r="AB49" s="193"/>
      <c r="AC49" s="193">
        <f>SUM(M49,Q49,U49,Y49)</f>
        <v>100</v>
      </c>
      <c r="AD49" s="193">
        <f>SUM(N49,R49,V49,Z49)</f>
        <v>100</v>
      </c>
      <c r="AE49" s="193"/>
      <c r="AF49" s="321"/>
    </row>
    <row r="50" spans="1:32" s="39" customFormat="1" ht="15" customHeight="1">
      <c r="A50" s="138"/>
      <c r="B50" s="138"/>
      <c r="C50" s="138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</row>
    <row r="51" spans="1:32" s="39" customFormat="1" ht="15" customHeight="1">
      <c r="A51" s="138"/>
      <c r="B51" s="138"/>
      <c r="C51" s="138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</row>
    <row r="52" spans="1:32" s="68" customFormat="1" ht="31.5" customHeight="1">
      <c r="A52" s="129"/>
      <c r="B52" s="129"/>
      <c r="C52" s="129" t="s">
        <v>359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</row>
    <row r="53" spans="1:32" s="69" customFormat="1" ht="20.2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40"/>
      <c r="L53" s="109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647" t="s">
        <v>333</v>
      </c>
      <c r="AE53" s="647"/>
      <c r="AF53" s="647"/>
    </row>
    <row r="54" spans="1:32" s="70" customFormat="1" ht="34.5" customHeight="1">
      <c r="A54" s="562" t="s">
        <v>47</v>
      </c>
      <c r="B54" s="577" t="s">
        <v>185</v>
      </c>
      <c r="C54" s="579"/>
      <c r="D54" s="552" t="s">
        <v>187</v>
      </c>
      <c r="E54" s="552"/>
      <c r="F54" s="552" t="s">
        <v>131</v>
      </c>
      <c r="G54" s="552"/>
      <c r="H54" s="552" t="s">
        <v>290</v>
      </c>
      <c r="I54" s="552"/>
      <c r="J54" s="552" t="s">
        <v>291</v>
      </c>
      <c r="K54" s="552"/>
      <c r="L54" s="552" t="s">
        <v>460</v>
      </c>
      <c r="M54" s="552"/>
      <c r="N54" s="552"/>
      <c r="O54" s="552"/>
      <c r="P54" s="552"/>
      <c r="Q54" s="552"/>
      <c r="R54" s="552"/>
      <c r="S54" s="552"/>
      <c r="T54" s="552"/>
      <c r="U54" s="552"/>
      <c r="V54" s="552" t="s">
        <v>186</v>
      </c>
      <c r="W54" s="552"/>
      <c r="X54" s="552"/>
      <c r="Y54" s="552"/>
      <c r="Z54" s="552"/>
      <c r="AA54" s="552" t="s">
        <v>293</v>
      </c>
      <c r="AB54" s="552"/>
      <c r="AC54" s="552"/>
      <c r="AD54" s="552"/>
      <c r="AE54" s="552"/>
      <c r="AF54" s="552"/>
    </row>
    <row r="55" spans="1:32" s="70" customFormat="1" ht="52.5" customHeight="1">
      <c r="A55" s="562"/>
      <c r="B55" s="612"/>
      <c r="C55" s="614"/>
      <c r="D55" s="552"/>
      <c r="E55" s="552"/>
      <c r="F55" s="552"/>
      <c r="G55" s="552"/>
      <c r="H55" s="552"/>
      <c r="I55" s="552"/>
      <c r="J55" s="552"/>
      <c r="K55" s="552"/>
      <c r="L55" s="552" t="s">
        <v>169</v>
      </c>
      <c r="M55" s="552"/>
      <c r="N55" s="552" t="s">
        <v>173</v>
      </c>
      <c r="O55" s="552"/>
      <c r="P55" s="552" t="s">
        <v>174</v>
      </c>
      <c r="Q55" s="552"/>
      <c r="R55" s="552"/>
      <c r="S55" s="552"/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</row>
    <row r="56" spans="1:32" s="71" customFormat="1" ht="90" customHeight="1">
      <c r="A56" s="562"/>
      <c r="B56" s="580"/>
      <c r="C56" s="582"/>
      <c r="D56" s="552"/>
      <c r="E56" s="552"/>
      <c r="F56" s="552"/>
      <c r="G56" s="552"/>
      <c r="H56" s="552"/>
      <c r="I56" s="552"/>
      <c r="J56" s="552"/>
      <c r="K56" s="552"/>
      <c r="L56" s="552"/>
      <c r="M56" s="552"/>
      <c r="N56" s="552"/>
      <c r="O56" s="552"/>
      <c r="P56" s="552" t="s">
        <v>170</v>
      </c>
      <c r="Q56" s="552"/>
      <c r="R56" s="552" t="s">
        <v>171</v>
      </c>
      <c r="S56" s="552"/>
      <c r="T56" s="552" t="s">
        <v>172</v>
      </c>
      <c r="U56" s="552"/>
      <c r="V56" s="552"/>
      <c r="W56" s="552"/>
      <c r="X56" s="552"/>
      <c r="Y56" s="552"/>
      <c r="Z56" s="552"/>
      <c r="AA56" s="552"/>
      <c r="AB56" s="552"/>
      <c r="AC56" s="552"/>
      <c r="AD56" s="552"/>
      <c r="AE56" s="552"/>
      <c r="AF56" s="552"/>
    </row>
    <row r="57" spans="1:32" s="70" customFormat="1" ht="30" customHeight="1">
      <c r="A57" s="111">
        <v>1</v>
      </c>
      <c r="B57" s="565">
        <v>2</v>
      </c>
      <c r="C57" s="566"/>
      <c r="D57" s="552">
        <v>3</v>
      </c>
      <c r="E57" s="552"/>
      <c r="F57" s="552">
        <v>4</v>
      </c>
      <c r="G57" s="552"/>
      <c r="H57" s="552">
        <v>5</v>
      </c>
      <c r="I57" s="552"/>
      <c r="J57" s="552">
        <v>6</v>
      </c>
      <c r="K57" s="552"/>
      <c r="L57" s="565">
        <v>7</v>
      </c>
      <c r="M57" s="566"/>
      <c r="N57" s="565">
        <v>8</v>
      </c>
      <c r="O57" s="566"/>
      <c r="P57" s="552">
        <v>9</v>
      </c>
      <c r="Q57" s="552"/>
      <c r="R57" s="562">
        <v>10</v>
      </c>
      <c r="S57" s="562"/>
      <c r="T57" s="552">
        <v>11</v>
      </c>
      <c r="U57" s="552"/>
      <c r="V57" s="552">
        <v>12</v>
      </c>
      <c r="W57" s="552"/>
      <c r="X57" s="552"/>
      <c r="Y57" s="552"/>
      <c r="Z57" s="552"/>
      <c r="AA57" s="552">
        <v>13</v>
      </c>
      <c r="AB57" s="552"/>
      <c r="AC57" s="552"/>
      <c r="AD57" s="552"/>
      <c r="AE57" s="552"/>
      <c r="AF57" s="552"/>
    </row>
    <row r="58" spans="1:32" s="70" customFormat="1" ht="30.75" customHeight="1">
      <c r="A58" s="141"/>
      <c r="B58" s="663"/>
      <c r="C58" s="664"/>
      <c r="D58" s="564"/>
      <c r="E58" s="564"/>
      <c r="F58" s="542"/>
      <c r="G58" s="542"/>
      <c r="H58" s="542"/>
      <c r="I58" s="542"/>
      <c r="J58" s="542"/>
      <c r="K58" s="542"/>
      <c r="L58" s="531"/>
      <c r="M58" s="533"/>
      <c r="N58" s="531">
        <f t="shared" ref="N58:N59" si="16">SUM(P58,R58,T58)</f>
        <v>0</v>
      </c>
      <c r="O58" s="533"/>
      <c r="P58" s="542"/>
      <c r="Q58" s="542"/>
      <c r="R58" s="542"/>
      <c r="S58" s="542"/>
      <c r="T58" s="542"/>
      <c r="U58" s="542"/>
      <c r="V58" s="592"/>
      <c r="W58" s="592"/>
      <c r="X58" s="592"/>
      <c r="Y58" s="592"/>
      <c r="Z58" s="592"/>
      <c r="AA58" s="561"/>
      <c r="AB58" s="561"/>
      <c r="AC58" s="561"/>
      <c r="AD58" s="561"/>
      <c r="AE58" s="561"/>
      <c r="AF58" s="561"/>
    </row>
    <row r="59" spans="1:32" s="70" customFormat="1" ht="33" customHeight="1">
      <c r="A59" s="141"/>
      <c r="B59" s="663"/>
      <c r="C59" s="664"/>
      <c r="D59" s="564"/>
      <c r="E59" s="564"/>
      <c r="F59" s="542"/>
      <c r="G59" s="542"/>
      <c r="H59" s="542"/>
      <c r="I59" s="542"/>
      <c r="J59" s="542"/>
      <c r="K59" s="542"/>
      <c r="L59" s="531"/>
      <c r="M59" s="533"/>
      <c r="N59" s="531">
        <f t="shared" si="16"/>
        <v>0</v>
      </c>
      <c r="O59" s="533"/>
      <c r="P59" s="542"/>
      <c r="Q59" s="542"/>
      <c r="R59" s="542"/>
      <c r="S59" s="542"/>
      <c r="T59" s="542"/>
      <c r="U59" s="542"/>
      <c r="V59" s="592"/>
      <c r="W59" s="592"/>
      <c r="X59" s="592"/>
      <c r="Y59" s="592"/>
      <c r="Z59" s="592"/>
      <c r="AA59" s="561"/>
      <c r="AB59" s="561"/>
      <c r="AC59" s="561"/>
      <c r="AD59" s="561"/>
      <c r="AE59" s="561"/>
      <c r="AF59" s="561"/>
    </row>
    <row r="60" spans="1:32" s="70" customFormat="1" ht="37.5" customHeight="1">
      <c r="A60" s="608" t="s">
        <v>50</v>
      </c>
      <c r="B60" s="609"/>
      <c r="C60" s="609"/>
      <c r="D60" s="609"/>
      <c r="E60" s="610"/>
      <c r="F60" s="541">
        <f>SUM(F58:F59)</f>
        <v>0</v>
      </c>
      <c r="G60" s="541"/>
      <c r="H60" s="541">
        <f>SUM(H58:H59)</f>
        <v>0</v>
      </c>
      <c r="I60" s="541"/>
      <c r="J60" s="541">
        <f>SUM(J58:J59)</f>
        <v>0</v>
      </c>
      <c r="K60" s="541"/>
      <c r="L60" s="541">
        <f>SUM(L58:L59)</f>
        <v>0</v>
      </c>
      <c r="M60" s="541"/>
      <c r="N60" s="541">
        <f>SUM(N58:N59)</f>
        <v>0</v>
      </c>
      <c r="O60" s="541"/>
      <c r="P60" s="541">
        <f>SUM(P58:P59)</f>
        <v>0</v>
      </c>
      <c r="Q60" s="541"/>
      <c r="R60" s="541">
        <f>SUM(R58:R59)</f>
        <v>0</v>
      </c>
      <c r="S60" s="541"/>
      <c r="T60" s="541">
        <f>SUM(T58:T59)</f>
        <v>0</v>
      </c>
      <c r="U60" s="541"/>
      <c r="V60" s="607"/>
      <c r="W60" s="607"/>
      <c r="X60" s="607"/>
      <c r="Y60" s="607"/>
      <c r="Z60" s="607"/>
      <c r="AA60" s="571"/>
      <c r="AB60" s="571"/>
      <c r="AC60" s="571"/>
      <c r="AD60" s="571"/>
      <c r="AE60" s="571"/>
      <c r="AF60" s="571"/>
    </row>
    <row r="61" spans="1:32" s="39" customFormat="1" ht="15" customHeight="1">
      <c r="A61" s="138"/>
      <c r="B61" s="138"/>
      <c r="C61" s="138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</row>
    <row r="62" spans="1:32" s="39" customFormat="1" ht="15" customHeight="1">
      <c r="A62" s="138"/>
      <c r="B62" s="138"/>
      <c r="C62" s="138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</row>
    <row r="63" spans="1:32" s="39" customFormat="1" ht="15" customHeight="1">
      <c r="A63" s="138"/>
      <c r="B63" s="138"/>
      <c r="C63" s="138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</row>
    <row r="64" spans="1:32" s="39" customFormat="1" ht="15" customHeight="1">
      <c r="A64" s="138"/>
      <c r="B64" s="138"/>
      <c r="C64" s="138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</row>
    <row r="65" spans="1:32" s="39" customFormat="1" ht="15" customHeight="1">
      <c r="A65" s="138"/>
      <c r="B65" s="138"/>
      <c r="C65" s="138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</row>
    <row r="66" spans="1:32" s="39" customFormat="1" ht="15" customHeight="1">
      <c r="A66" s="138"/>
      <c r="B66" s="138"/>
      <c r="C66" s="138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</row>
    <row r="67" spans="1:32" s="39" customFormat="1" ht="32.25" customHeight="1">
      <c r="A67" s="138"/>
      <c r="B67" s="495" t="s">
        <v>576</v>
      </c>
      <c r="C67" s="495"/>
      <c r="D67" s="495"/>
      <c r="E67" s="495"/>
      <c r="F67" s="495"/>
      <c r="G67" s="495"/>
      <c r="H67" s="139"/>
      <c r="I67" s="139"/>
      <c r="J67" s="139"/>
      <c r="K67" s="139"/>
      <c r="L67" s="139"/>
      <c r="M67" s="606" t="s">
        <v>168</v>
      </c>
      <c r="N67" s="606"/>
      <c r="O67" s="606"/>
      <c r="P67" s="606"/>
      <c r="Q67" s="606"/>
      <c r="R67" s="139"/>
      <c r="S67" s="139"/>
      <c r="T67" s="139"/>
      <c r="U67" s="139"/>
      <c r="V67" s="139"/>
      <c r="W67" s="495" t="s">
        <v>573</v>
      </c>
      <c r="X67" s="495"/>
      <c r="Y67" s="495"/>
      <c r="Z67" s="495"/>
      <c r="AA67" s="495"/>
      <c r="AB67" s="109"/>
      <c r="AC67" s="109"/>
      <c r="AD67" s="109"/>
      <c r="AE67" s="109"/>
      <c r="AF67" s="109"/>
    </row>
    <row r="68" spans="1:32" s="40" customFormat="1" ht="33.75" customHeight="1">
      <c r="B68" s="509" t="s">
        <v>65</v>
      </c>
      <c r="C68" s="509"/>
      <c r="D68" s="509"/>
      <c r="E68" s="509"/>
      <c r="F68" s="509"/>
      <c r="G68" s="509"/>
      <c r="H68" s="68"/>
      <c r="I68" s="68"/>
      <c r="J68" s="68"/>
      <c r="K68" s="68"/>
      <c r="L68" s="68"/>
      <c r="M68" s="509" t="s">
        <v>66</v>
      </c>
      <c r="N68" s="509"/>
      <c r="O68" s="509"/>
      <c r="P68" s="509"/>
      <c r="Q68" s="509"/>
      <c r="V68" s="39"/>
      <c r="W68" s="509" t="s">
        <v>95</v>
      </c>
      <c r="X68" s="509"/>
      <c r="Y68" s="509"/>
      <c r="Z68" s="509"/>
      <c r="AA68" s="509"/>
    </row>
    <row r="69" spans="1:32" s="40" customFormat="1">
      <c r="F69" s="35"/>
      <c r="G69" s="35"/>
      <c r="H69" s="35"/>
      <c r="I69" s="35"/>
      <c r="J69" s="35"/>
      <c r="K69" s="35"/>
      <c r="L69" s="35"/>
      <c r="Q69" s="35"/>
      <c r="R69" s="35"/>
      <c r="S69" s="35"/>
      <c r="T69" s="35"/>
      <c r="X69" s="35"/>
      <c r="Y69" s="35"/>
      <c r="Z69" s="35"/>
      <c r="AA69" s="35"/>
    </row>
    <row r="70" spans="1:32" s="39" customFormat="1">
      <c r="C70" s="72"/>
      <c r="D70" s="72"/>
      <c r="E70" s="72"/>
      <c r="F70" s="72"/>
      <c r="G70" s="72"/>
      <c r="H70" s="72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2"/>
      <c r="V70" s="72"/>
    </row>
    <row r="71" spans="1:32" s="646" customFormat="1" ht="12.75">
      <c r="A71" s="645" t="s">
        <v>340</v>
      </c>
    </row>
    <row r="72" spans="1:32" s="39" customFormat="1"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</row>
    <row r="73" spans="1:32" s="39" customFormat="1">
      <c r="C73" s="74"/>
    </row>
    <row r="74" spans="1:32" s="39" customFormat="1"/>
    <row r="75" spans="1:32" s="39" customFormat="1"/>
    <row r="76" spans="1:32" s="39" customFormat="1" ht="19.5">
      <c r="C76" s="75"/>
    </row>
    <row r="77" spans="1:32" ht="19.5">
      <c r="C77" s="13"/>
    </row>
    <row r="78" spans="1:32" ht="19.5">
      <c r="C78" s="13"/>
    </row>
    <row r="79" spans="1:32" ht="19.5">
      <c r="C79" s="13"/>
    </row>
    <row r="80" spans="1:32" ht="19.5">
      <c r="C80" s="13"/>
    </row>
    <row r="81" spans="3:3" ht="19.5">
      <c r="C81" s="13"/>
    </row>
    <row r="82" spans="3:3" ht="19.5">
      <c r="C82" s="13"/>
    </row>
  </sheetData>
  <mergeCells count="206">
    <mergeCell ref="AD1:AF1"/>
    <mergeCell ref="P17:Q17"/>
    <mergeCell ref="D17:G17"/>
    <mergeCell ref="R9:T9"/>
    <mergeCell ref="B14:C16"/>
    <mergeCell ref="B17:C17"/>
    <mergeCell ref="D8:F8"/>
    <mergeCell ref="B6:C6"/>
    <mergeCell ref="B7:C7"/>
    <mergeCell ref="B8:C8"/>
    <mergeCell ref="AD6:AF6"/>
    <mergeCell ref="AA7:AC7"/>
    <mergeCell ref="AA6:AC6"/>
    <mergeCell ref="U9:W9"/>
    <mergeCell ref="AD9:AF9"/>
    <mergeCell ref="AA9:AC9"/>
    <mergeCell ref="AD17:AF17"/>
    <mergeCell ref="X9:Z9"/>
    <mergeCell ref="P14:Q16"/>
    <mergeCell ref="G8:Q8"/>
    <mergeCell ref="U8:W8"/>
    <mergeCell ref="X7:Z7"/>
    <mergeCell ref="R7:T7"/>
    <mergeCell ref="X8:Z8"/>
    <mergeCell ref="AD20:AF20"/>
    <mergeCell ref="AD24:AF24"/>
    <mergeCell ref="Q25:T25"/>
    <mergeCell ref="V54:Z56"/>
    <mergeCell ref="F59:G59"/>
    <mergeCell ref="F58:G58"/>
    <mergeCell ref="B59:C59"/>
    <mergeCell ref="R59:S59"/>
    <mergeCell ref="L58:M58"/>
    <mergeCell ref="N58:O58"/>
    <mergeCell ref="J58:K58"/>
    <mergeCell ref="R26:R27"/>
    <mergeCell ref="U26:U27"/>
    <mergeCell ref="J57:K57"/>
    <mergeCell ref="P56:Q56"/>
    <mergeCell ref="R56:S56"/>
    <mergeCell ref="T56:U56"/>
    <mergeCell ref="L55:M56"/>
    <mergeCell ref="A20:Q20"/>
    <mergeCell ref="B58:C58"/>
    <mergeCell ref="P58:Q58"/>
    <mergeCell ref="Q26:Q27"/>
    <mergeCell ref="D58:E58"/>
    <mergeCell ref="B47:L47"/>
    <mergeCell ref="D59:E59"/>
    <mergeCell ref="L59:M59"/>
    <mergeCell ref="O26:O27"/>
    <mergeCell ref="AA26:AA27"/>
    <mergeCell ref="AB26:AB27"/>
    <mergeCell ref="AC25:AF25"/>
    <mergeCell ref="V57:Z57"/>
    <mergeCell ref="AA59:AF59"/>
    <mergeCell ref="AA60:AF60"/>
    <mergeCell ref="T26:T27"/>
    <mergeCell ref="V26:V27"/>
    <mergeCell ref="B25:L27"/>
    <mergeCell ref="D54:E56"/>
    <mergeCell ref="B33:L33"/>
    <mergeCell ref="B36:L36"/>
    <mergeCell ref="B29:L29"/>
    <mergeCell ref="B37:L37"/>
    <mergeCell ref="B38:L38"/>
    <mergeCell ref="Z26:Z27"/>
    <mergeCell ref="U25:X25"/>
    <mergeCell ref="N59:O59"/>
    <mergeCell ref="R58:S58"/>
    <mergeCell ref="P55:U55"/>
    <mergeCell ref="A48:L48"/>
    <mergeCell ref="AD18:AF18"/>
    <mergeCell ref="AD19:AF19"/>
    <mergeCell ref="U20:W20"/>
    <mergeCell ref="AD4:AF5"/>
    <mergeCell ref="AA4:AC5"/>
    <mergeCell ref="AD14:AF16"/>
    <mergeCell ref="A71:XFD71"/>
    <mergeCell ref="AA54:AF56"/>
    <mergeCell ref="AD53:AF53"/>
    <mergeCell ref="W26:W27"/>
    <mergeCell ref="X26:X27"/>
    <mergeCell ref="AC26:AC27"/>
    <mergeCell ref="AA58:AF58"/>
    <mergeCell ref="AA57:AF57"/>
    <mergeCell ref="AD26:AD27"/>
    <mergeCell ref="H58:I58"/>
    <mergeCell ref="H59:I59"/>
    <mergeCell ref="J59:K59"/>
    <mergeCell ref="A25:A27"/>
    <mergeCell ref="AE26:AE27"/>
    <mergeCell ref="AF26:AF27"/>
    <mergeCell ref="Y25:AB25"/>
    <mergeCell ref="S26:S27"/>
    <mergeCell ref="Y26:Y27"/>
    <mergeCell ref="Z24:AB24"/>
    <mergeCell ref="X15:Z16"/>
    <mergeCell ref="AA20:AC20"/>
    <mergeCell ref="AA17:AC17"/>
    <mergeCell ref="AA18:AC18"/>
    <mergeCell ref="AA14:AC16"/>
    <mergeCell ref="U18:W18"/>
    <mergeCell ref="X17:Z17"/>
    <mergeCell ref="U17:W17"/>
    <mergeCell ref="U15:W16"/>
    <mergeCell ref="R14:Z14"/>
    <mergeCell ref="U19:W19"/>
    <mergeCell ref="X20:Z20"/>
    <mergeCell ref="R17:T17"/>
    <mergeCell ref="R18:T18"/>
    <mergeCell ref="R19:T19"/>
    <mergeCell ref="R15:T16"/>
    <mergeCell ref="R20:T20"/>
    <mergeCell ref="R8:T8"/>
    <mergeCell ref="AD7:AF7"/>
    <mergeCell ref="AD8:AF8"/>
    <mergeCell ref="AA8:AC8"/>
    <mergeCell ref="A4:A5"/>
    <mergeCell ref="U7:W7"/>
    <mergeCell ref="U5:W5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D7:F7"/>
    <mergeCell ref="R4:Z4"/>
    <mergeCell ref="R5:T5"/>
    <mergeCell ref="A54:A56"/>
    <mergeCell ref="J54:K56"/>
    <mergeCell ref="L57:M57"/>
    <mergeCell ref="N57:O57"/>
    <mergeCell ref="AA19:AC19"/>
    <mergeCell ref="X19:Z19"/>
    <mergeCell ref="A14:A16"/>
    <mergeCell ref="H14:O16"/>
    <mergeCell ref="M25:P25"/>
    <mergeCell ref="P26:P27"/>
    <mergeCell ref="M26:M27"/>
    <mergeCell ref="N26:N27"/>
    <mergeCell ref="H19:O19"/>
    <mergeCell ref="H17:O17"/>
    <mergeCell ref="D57:E57"/>
    <mergeCell ref="B54:C56"/>
    <mergeCell ref="L54:U54"/>
    <mergeCell ref="B28:L28"/>
    <mergeCell ref="B39:L39"/>
    <mergeCell ref="B40:L40"/>
    <mergeCell ref="B41:L41"/>
    <mergeCell ref="B42:L42"/>
    <mergeCell ref="B43:L43"/>
    <mergeCell ref="X18:Z18"/>
    <mergeCell ref="B45:L45"/>
    <mergeCell ref="B46:L46"/>
    <mergeCell ref="B35:L35"/>
    <mergeCell ref="B30:L30"/>
    <mergeCell ref="P57:Q57"/>
    <mergeCell ref="T59:U59"/>
    <mergeCell ref="B68:G68"/>
    <mergeCell ref="W68:AA68"/>
    <mergeCell ref="M67:Q67"/>
    <mergeCell ref="M68:Q68"/>
    <mergeCell ref="V59:Z59"/>
    <mergeCell ref="R60:S60"/>
    <mergeCell ref="H60:I60"/>
    <mergeCell ref="L60:M60"/>
    <mergeCell ref="N60:O60"/>
    <mergeCell ref="B67:G67"/>
    <mergeCell ref="W67:AA67"/>
    <mergeCell ref="T60:U60"/>
    <mergeCell ref="V60:Z60"/>
    <mergeCell ref="J60:K60"/>
    <mergeCell ref="P60:Q60"/>
    <mergeCell ref="F60:G60"/>
    <mergeCell ref="A60:E60"/>
    <mergeCell ref="P59:Q59"/>
    <mergeCell ref="B31:L31"/>
    <mergeCell ref="B32:L32"/>
    <mergeCell ref="B34:L34"/>
    <mergeCell ref="V58:Z58"/>
    <mergeCell ref="D18:G18"/>
    <mergeCell ref="D19:G19"/>
    <mergeCell ref="A9:Q9"/>
    <mergeCell ref="P18:Q18"/>
    <mergeCell ref="P19:Q19"/>
    <mergeCell ref="B19:C19"/>
    <mergeCell ref="R57:S57"/>
    <mergeCell ref="B18:C18"/>
    <mergeCell ref="T58:U58"/>
    <mergeCell ref="T57:U57"/>
    <mergeCell ref="N55:O56"/>
    <mergeCell ref="B57:C57"/>
    <mergeCell ref="F54:G56"/>
    <mergeCell ref="F57:G57"/>
    <mergeCell ref="H18:O18"/>
    <mergeCell ref="B44:L44"/>
    <mergeCell ref="H54:I56"/>
    <mergeCell ref="H57:I57"/>
    <mergeCell ref="D14:G16"/>
    <mergeCell ref="A49:L49"/>
  </mergeCells>
  <phoneticPr fontId="3" type="noConversion"/>
  <pageMargins left="0" right="0" top="0" bottom="0" header="0.31496062992125984" footer="0.31496062992125984"/>
  <pageSetup paperSize="9" scale="42" orientation="landscape" verticalDpi="1200" r:id="rId1"/>
  <headerFooter alignWithMargins="0"/>
  <ignoredErrors>
    <ignoredError sqref="U20:Z20 AE49:AF49 R9 U9:Z9 R20 F60:U60" formulaRange="1"/>
    <ignoredError sqref="AA49:AB49 O49 M49 P49:Q49 S49:U49 W49:Y49" evalError="1" formulaRange="1"/>
    <ignoredError sqref="AC49:AD49 N49 R49 V49 Z49 AD7:AF8 AD18:AF19 AD9:AF9 AD20:AF20" evalError="1"/>
    <ignoredError sqref="P48" evalError="1" formula="1" formulaRange="1"/>
    <ignoredError sqref="T48 AB48" evalError="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60" zoomScaleNormal="75" workbookViewId="0">
      <selection activeCell="W11" sqref="W11"/>
    </sheetView>
  </sheetViews>
  <sheetFormatPr defaultRowHeight="12.75"/>
  <cols>
    <col min="1" max="1" width="39.42578125" customWidth="1"/>
    <col min="2" max="2" width="12.85546875" customWidth="1"/>
    <col min="3" max="3" width="19.7109375" customWidth="1"/>
    <col min="4" max="4" width="19" customWidth="1"/>
    <col min="5" max="6" width="18.140625" customWidth="1"/>
    <col min="7" max="7" width="18.28515625" customWidth="1"/>
    <col min="8" max="8" width="18.7109375" customWidth="1"/>
  </cols>
  <sheetData>
    <row r="2" spans="1:8" ht="31.5" customHeight="1">
      <c r="G2" s="685" t="s">
        <v>367</v>
      </c>
      <c r="H2" s="685"/>
    </row>
    <row r="3" spans="1:8" ht="32.25" customHeight="1">
      <c r="A3" s="469" t="s">
        <v>414</v>
      </c>
      <c r="B3" s="469"/>
      <c r="C3" s="469"/>
      <c r="D3" s="469"/>
      <c r="E3" s="469"/>
      <c r="F3" s="469"/>
      <c r="G3" s="469"/>
      <c r="H3" s="469"/>
    </row>
    <row r="4" spans="1:8" ht="28.5" customHeight="1">
      <c r="A4" s="686" t="s">
        <v>387</v>
      </c>
      <c r="B4" s="686"/>
      <c r="C4" s="686"/>
      <c r="D4" s="686"/>
      <c r="E4" s="686"/>
      <c r="F4" s="686"/>
      <c r="G4" s="686"/>
      <c r="H4" s="686"/>
    </row>
    <row r="5" spans="1:8" ht="45.75" customHeight="1">
      <c r="A5" s="687" t="s">
        <v>162</v>
      </c>
      <c r="B5" s="689" t="s">
        <v>18</v>
      </c>
      <c r="C5" s="689" t="s">
        <v>415</v>
      </c>
      <c r="D5" s="689"/>
      <c r="E5" s="690" t="s">
        <v>460</v>
      </c>
      <c r="F5" s="690"/>
      <c r="G5" s="690"/>
      <c r="H5" s="690"/>
    </row>
    <row r="6" spans="1:8" ht="65.25" customHeight="1">
      <c r="A6" s="688"/>
      <c r="B6" s="689"/>
      <c r="C6" s="419" t="s">
        <v>487</v>
      </c>
      <c r="D6" s="419" t="s">
        <v>462</v>
      </c>
      <c r="E6" s="419" t="s">
        <v>152</v>
      </c>
      <c r="F6" s="419" t="s">
        <v>147</v>
      </c>
      <c r="G6" s="456" t="s">
        <v>158</v>
      </c>
      <c r="H6" s="456" t="s">
        <v>159</v>
      </c>
    </row>
    <row r="7" spans="1:8" ht="30" customHeight="1">
      <c r="A7" s="418">
        <v>1</v>
      </c>
      <c r="B7" s="419">
        <v>2</v>
      </c>
      <c r="C7" s="418">
        <v>3</v>
      </c>
      <c r="D7" s="419">
        <v>4</v>
      </c>
      <c r="E7" s="418">
        <v>5</v>
      </c>
      <c r="F7" s="419">
        <v>6</v>
      </c>
      <c r="G7" s="418">
        <v>7</v>
      </c>
      <c r="H7" s="419">
        <v>8</v>
      </c>
    </row>
    <row r="8" spans="1:8" ht="28.5" customHeight="1">
      <c r="A8" s="675" t="s">
        <v>349</v>
      </c>
      <c r="B8" s="676"/>
      <c r="C8" s="676"/>
      <c r="D8" s="676"/>
      <c r="E8" s="676"/>
      <c r="F8" s="676"/>
      <c r="G8" s="676"/>
      <c r="H8" s="677"/>
    </row>
    <row r="9" spans="1:8" ht="59.25" customHeight="1">
      <c r="A9" s="457" t="s">
        <v>350</v>
      </c>
      <c r="B9" s="458">
        <v>6000</v>
      </c>
      <c r="C9" s="216">
        <f>SUM(C11:C12)</f>
        <v>0</v>
      </c>
      <c r="D9" s="216">
        <f>SUM(D11:D12)</f>
        <v>0</v>
      </c>
      <c r="E9" s="216">
        <f>SUM(E11:E12)</f>
        <v>0</v>
      </c>
      <c r="F9" s="216">
        <f>SUM(F11:F12)</f>
        <v>0</v>
      </c>
      <c r="G9" s="216">
        <f>F9-E9</f>
        <v>0</v>
      </c>
      <c r="H9" s="459" t="e">
        <f>(F9/E9)*100</f>
        <v>#DIV/0!</v>
      </c>
    </row>
    <row r="10" spans="1:8" ht="39.75" customHeight="1">
      <c r="A10" s="678" t="s">
        <v>351</v>
      </c>
      <c r="B10" s="679"/>
      <c r="C10" s="679"/>
      <c r="D10" s="679"/>
      <c r="E10" s="679"/>
      <c r="F10" s="679"/>
      <c r="G10" s="679"/>
      <c r="H10" s="680"/>
    </row>
    <row r="11" spans="1:8" ht="81" customHeight="1">
      <c r="A11" s="215" t="s">
        <v>352</v>
      </c>
      <c r="B11" s="458">
        <v>6010</v>
      </c>
      <c r="C11" s="212"/>
      <c r="D11" s="212"/>
      <c r="E11" s="212"/>
      <c r="F11" s="212"/>
      <c r="G11" s="212"/>
      <c r="H11" s="460" t="e">
        <f>(F11/E11)*100</f>
        <v>#DIV/0!</v>
      </c>
    </row>
    <row r="12" spans="1:8" ht="63.75" customHeight="1">
      <c r="A12" s="215" t="s">
        <v>353</v>
      </c>
      <c r="B12" s="461">
        <v>6020</v>
      </c>
      <c r="C12" s="212"/>
      <c r="D12" s="212"/>
      <c r="E12" s="212"/>
      <c r="F12" s="212"/>
      <c r="G12" s="212"/>
      <c r="H12" s="460" t="e">
        <f>(F12/E12)*100</f>
        <v>#DIV/0!</v>
      </c>
    </row>
    <row r="13" spans="1:8" ht="35.25" customHeight="1">
      <c r="A13" s="119"/>
      <c r="B13" s="142"/>
      <c r="C13" s="143"/>
      <c r="D13" s="143"/>
      <c r="E13" s="143"/>
      <c r="F13" s="143"/>
      <c r="G13" s="143"/>
      <c r="H13" s="144"/>
    </row>
    <row r="14" spans="1:8" ht="41.25" customHeight="1">
      <c r="A14" s="259" t="s">
        <v>613</v>
      </c>
      <c r="B14" s="452"/>
      <c r="C14" s="683" t="s">
        <v>143</v>
      </c>
      <c r="D14" s="683"/>
      <c r="E14" s="453"/>
      <c r="F14" s="684" t="s">
        <v>573</v>
      </c>
      <c r="G14" s="684"/>
      <c r="H14" s="684"/>
    </row>
    <row r="15" spans="1:8" s="455" customFormat="1" ht="15.75">
      <c r="A15" s="454" t="s">
        <v>65</v>
      </c>
      <c r="B15" s="260"/>
      <c r="C15" s="681" t="s">
        <v>66</v>
      </c>
      <c r="D15" s="681"/>
      <c r="E15" s="260"/>
      <c r="F15" s="682" t="s">
        <v>183</v>
      </c>
      <c r="G15" s="682"/>
      <c r="H15" s="682"/>
    </row>
    <row r="16" spans="1:8">
      <c r="A16" s="76"/>
      <c r="B16" s="76"/>
      <c r="C16" s="76"/>
      <c r="D16" s="76"/>
      <c r="E16" s="76"/>
      <c r="F16" s="76"/>
      <c r="G16" s="76"/>
      <c r="H16" s="76"/>
    </row>
    <row r="17" spans="1:8">
      <c r="A17" s="76"/>
      <c r="B17" s="76"/>
      <c r="C17" s="76"/>
      <c r="D17" s="76"/>
      <c r="E17" s="76"/>
      <c r="F17" s="76"/>
      <c r="G17" s="76"/>
      <c r="H17" s="76"/>
    </row>
    <row r="18" spans="1:8" ht="3" customHeight="1">
      <c r="A18" s="76"/>
      <c r="B18" s="76"/>
      <c r="C18" s="76"/>
      <c r="D18" s="76"/>
      <c r="E18" s="76"/>
      <c r="F18" s="76"/>
      <c r="G18" s="76"/>
      <c r="H18" s="76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7"/>
  <sheetViews>
    <sheetView view="pageBreakPreview" zoomScale="80" zoomScaleNormal="100" zoomScaleSheetLayoutView="80" workbookViewId="0">
      <selection activeCell="E5" sqref="E5"/>
    </sheetView>
  </sheetViews>
  <sheetFormatPr defaultRowHeight="18.75"/>
  <cols>
    <col min="1" max="1" width="60.28515625" style="2" customWidth="1"/>
    <col min="2" max="2" width="12.5703125" style="145" customWidth="1"/>
    <col min="3" max="3" width="14.85546875" style="177" customWidth="1"/>
    <col min="4" max="4" width="16.140625" style="145" customWidth="1"/>
    <col min="5" max="5" width="16.7109375" style="145" customWidth="1"/>
    <col min="6" max="6" width="16.140625" style="145" customWidth="1"/>
    <col min="7" max="7" width="17.140625" style="145" customWidth="1"/>
    <col min="8" max="16384" width="9.140625" style="2"/>
  </cols>
  <sheetData>
    <row r="2" spans="1:7" ht="33.75" customHeight="1">
      <c r="A2" s="499" t="s">
        <v>450</v>
      </c>
      <c r="B2" s="499"/>
      <c r="C2" s="499"/>
      <c r="D2" s="499"/>
      <c r="E2" s="499"/>
      <c r="F2" s="499"/>
      <c r="G2" s="499"/>
    </row>
    <row r="3" spans="1:7" ht="28.5" customHeight="1">
      <c r="A3" s="149"/>
      <c r="B3" s="18"/>
      <c r="C3" s="18"/>
      <c r="D3" s="149"/>
      <c r="E3" s="149"/>
      <c r="F3" s="149"/>
      <c r="G3" s="18"/>
    </row>
    <row r="4" spans="1:7" ht="60" customHeight="1">
      <c r="A4" s="217" t="s">
        <v>162</v>
      </c>
      <c r="B4" s="218" t="s">
        <v>18</v>
      </c>
      <c r="C4" s="218" t="s">
        <v>463</v>
      </c>
      <c r="D4" s="218" t="s">
        <v>466</v>
      </c>
      <c r="E4" s="218" t="s">
        <v>465</v>
      </c>
      <c r="F4" s="218" t="s">
        <v>420</v>
      </c>
      <c r="G4" s="219" t="s">
        <v>419</v>
      </c>
    </row>
    <row r="5" spans="1:7" ht="23.25" customHeight="1">
      <c r="A5" s="214">
        <v>1</v>
      </c>
      <c r="B5" s="198">
        <v>2</v>
      </c>
      <c r="C5" s="198">
        <v>3</v>
      </c>
      <c r="D5" s="198">
        <v>4</v>
      </c>
      <c r="E5" s="198">
        <v>5</v>
      </c>
      <c r="F5" s="198">
        <v>6</v>
      </c>
      <c r="G5" s="198">
        <v>7</v>
      </c>
    </row>
    <row r="6" spans="1:7" ht="44.25" customHeight="1">
      <c r="A6" s="194" t="s">
        <v>430</v>
      </c>
      <c r="B6" s="198">
        <v>6000</v>
      </c>
      <c r="C6" s="198"/>
      <c r="D6" s="212">
        <f>D7+D10</f>
        <v>0</v>
      </c>
      <c r="E6" s="212">
        <f>E7+E10</f>
        <v>0</v>
      </c>
      <c r="F6" s="212">
        <f>E6-D6</f>
        <v>0</v>
      </c>
      <c r="G6" s="213" t="e">
        <f>(E6/D6)*100</f>
        <v>#DIV/0!</v>
      </c>
    </row>
    <row r="7" spans="1:7" ht="31.5" customHeight="1">
      <c r="A7" s="220" t="s">
        <v>431</v>
      </c>
      <c r="B7" s="221">
        <v>6010</v>
      </c>
      <c r="C7" s="221"/>
      <c r="D7" s="211"/>
      <c r="E7" s="211"/>
      <c r="F7" s="212">
        <f t="shared" ref="F7:F12" si="0">E7-D7</f>
        <v>0</v>
      </c>
      <c r="G7" s="213" t="e">
        <f t="shared" ref="G7:G12" si="1">(E7/D7)*100</f>
        <v>#DIV/0!</v>
      </c>
    </row>
    <row r="8" spans="1:7" ht="21.75" customHeight="1">
      <c r="A8" s="220"/>
      <c r="B8" s="221"/>
      <c r="C8" s="221"/>
      <c r="D8" s="211"/>
      <c r="E8" s="211"/>
      <c r="F8" s="212">
        <f t="shared" si="0"/>
        <v>0</v>
      </c>
      <c r="G8" s="213" t="e">
        <f t="shared" si="1"/>
        <v>#DIV/0!</v>
      </c>
    </row>
    <row r="9" spans="1:7" ht="23.25" customHeight="1">
      <c r="A9" s="197"/>
      <c r="B9" s="198"/>
      <c r="C9" s="198"/>
      <c r="D9" s="212"/>
      <c r="E9" s="212"/>
      <c r="F9" s="212">
        <f t="shared" si="0"/>
        <v>0</v>
      </c>
      <c r="G9" s="213" t="e">
        <f t="shared" si="1"/>
        <v>#DIV/0!</v>
      </c>
    </row>
    <row r="10" spans="1:7" s="80" customFormat="1" ht="26.25" customHeight="1">
      <c r="A10" s="222" t="s">
        <v>432</v>
      </c>
      <c r="B10" s="223">
        <v>6020</v>
      </c>
      <c r="C10" s="223"/>
      <c r="D10" s="211"/>
      <c r="E10" s="211"/>
      <c r="F10" s="212">
        <f t="shared" si="0"/>
        <v>0</v>
      </c>
      <c r="G10" s="213" t="e">
        <f t="shared" si="1"/>
        <v>#DIV/0!</v>
      </c>
    </row>
    <row r="11" spans="1:7" ht="23.25" customHeight="1">
      <c r="A11" s="197"/>
      <c r="B11" s="198"/>
      <c r="C11" s="198"/>
      <c r="D11" s="212"/>
      <c r="E11" s="212"/>
      <c r="F11" s="212">
        <f t="shared" si="0"/>
        <v>0</v>
      </c>
      <c r="G11" s="213" t="e">
        <f t="shared" si="1"/>
        <v>#DIV/0!</v>
      </c>
    </row>
    <row r="12" spans="1:7" ht="24" customHeight="1">
      <c r="A12" s="197"/>
      <c r="B12" s="198"/>
      <c r="C12" s="198"/>
      <c r="D12" s="212"/>
      <c r="E12" s="212"/>
      <c r="F12" s="212">
        <f t="shared" si="0"/>
        <v>0</v>
      </c>
      <c r="G12" s="213" t="e">
        <f t="shared" si="1"/>
        <v>#DIV/0!</v>
      </c>
    </row>
    <row r="13" spans="1:7">
      <c r="A13" s="155"/>
      <c r="B13" s="156"/>
      <c r="C13" s="156"/>
      <c r="D13" s="157"/>
      <c r="E13" s="158"/>
      <c r="F13" s="158"/>
      <c r="G13" s="158"/>
    </row>
    <row r="14" spans="1:7" ht="26.25" customHeight="1">
      <c r="A14" s="82" t="s">
        <v>377</v>
      </c>
      <c r="B14" s="36"/>
      <c r="C14" s="36"/>
      <c r="D14" s="148" t="s">
        <v>80</v>
      </c>
      <c r="E14" s="166"/>
      <c r="F14" s="691" t="s">
        <v>404</v>
      </c>
      <c r="G14" s="691"/>
    </row>
    <row r="15" spans="1:7">
      <c r="A15" s="146" t="s">
        <v>379</v>
      </c>
      <c r="B15" s="147"/>
      <c r="C15" s="181"/>
      <c r="D15" s="146" t="s">
        <v>385</v>
      </c>
      <c r="E15" s="146"/>
      <c r="F15" s="509" t="s">
        <v>183</v>
      </c>
      <c r="G15" s="509"/>
    </row>
    <row r="16" spans="1:7">
      <c r="A16" s="155"/>
      <c r="B16" s="156"/>
      <c r="C16" s="156"/>
      <c r="D16" s="157"/>
      <c r="E16" s="158"/>
      <c r="F16" s="158"/>
      <c r="G16" s="158"/>
    </row>
    <row r="17" spans="1:7">
      <c r="A17" s="155"/>
      <c r="B17" s="156"/>
      <c r="C17" s="156"/>
      <c r="D17" s="157"/>
      <c r="E17" s="158"/>
      <c r="F17" s="158"/>
      <c r="G17" s="158"/>
    </row>
    <row r="18" spans="1:7">
      <c r="A18" s="155"/>
      <c r="B18" s="156"/>
      <c r="C18" s="156"/>
      <c r="D18" s="157"/>
      <c r="E18" s="158"/>
      <c r="F18" s="158"/>
      <c r="G18" s="158"/>
    </row>
    <row r="19" spans="1:7">
      <c r="A19" s="155"/>
      <c r="B19" s="156"/>
      <c r="C19" s="156"/>
      <c r="D19" s="157"/>
      <c r="E19" s="158"/>
      <c r="F19" s="158"/>
      <c r="G19" s="158"/>
    </row>
    <row r="20" spans="1:7">
      <c r="A20" s="155"/>
      <c r="B20" s="156"/>
      <c r="C20" s="156"/>
      <c r="D20" s="157"/>
      <c r="E20" s="158"/>
      <c r="F20" s="158"/>
      <c r="G20" s="158"/>
    </row>
    <row r="21" spans="1:7">
      <c r="A21" s="155"/>
      <c r="B21" s="156"/>
      <c r="C21" s="156"/>
      <c r="D21" s="157"/>
      <c r="E21" s="158"/>
      <c r="F21" s="158"/>
      <c r="G21" s="158"/>
    </row>
    <row r="22" spans="1:7">
      <c r="A22" s="155"/>
      <c r="B22" s="156"/>
      <c r="C22" s="156"/>
      <c r="D22" s="157"/>
      <c r="E22" s="158"/>
      <c r="F22" s="158"/>
      <c r="G22" s="158"/>
    </row>
    <row r="23" spans="1:7">
      <c r="A23" s="155"/>
      <c r="B23" s="156"/>
      <c r="C23" s="156"/>
      <c r="D23" s="157"/>
      <c r="E23" s="158"/>
      <c r="F23" s="158"/>
      <c r="G23" s="158"/>
    </row>
    <row r="24" spans="1:7">
      <c r="A24" s="155"/>
      <c r="B24" s="156"/>
      <c r="C24" s="156"/>
      <c r="D24" s="157"/>
      <c r="E24" s="158"/>
      <c r="F24" s="158"/>
      <c r="G24" s="158"/>
    </row>
    <row r="25" spans="1:7">
      <c r="A25" s="155"/>
      <c r="B25" s="156"/>
      <c r="C25" s="156"/>
      <c r="D25" s="157"/>
      <c r="E25" s="158"/>
      <c r="F25" s="158"/>
      <c r="G25" s="158"/>
    </row>
    <row r="26" spans="1:7">
      <c r="A26" s="155"/>
      <c r="B26" s="156"/>
      <c r="C26" s="156"/>
      <c r="D26" s="157"/>
      <c r="E26" s="158"/>
      <c r="F26" s="158"/>
      <c r="G26" s="158"/>
    </row>
    <row r="27" spans="1:7">
      <c r="A27" s="155"/>
      <c r="B27" s="156"/>
      <c r="C27" s="156"/>
      <c r="D27" s="157"/>
      <c r="E27" s="158"/>
      <c r="F27" s="158"/>
      <c r="G27" s="158"/>
    </row>
    <row r="28" spans="1:7">
      <c r="A28" s="155"/>
      <c r="B28" s="156"/>
      <c r="C28" s="156"/>
      <c r="D28" s="157"/>
      <c r="E28" s="158"/>
      <c r="F28" s="158"/>
      <c r="G28" s="158"/>
    </row>
    <row r="29" spans="1:7">
      <c r="A29" s="155"/>
      <c r="B29" s="156"/>
      <c r="C29" s="156"/>
      <c r="D29" s="157"/>
      <c r="E29" s="158"/>
      <c r="F29" s="158"/>
      <c r="G29" s="158"/>
    </row>
    <row r="30" spans="1:7">
      <c r="A30" s="155"/>
      <c r="B30" s="156"/>
      <c r="C30" s="156"/>
      <c r="D30" s="157"/>
      <c r="E30" s="158"/>
      <c r="F30" s="158"/>
      <c r="G30" s="158"/>
    </row>
    <row r="31" spans="1:7">
      <c r="A31" s="155"/>
      <c r="B31" s="156"/>
      <c r="C31" s="156"/>
      <c r="D31" s="157"/>
      <c r="E31" s="158"/>
      <c r="F31" s="158"/>
      <c r="G31" s="158"/>
    </row>
    <row r="32" spans="1:7">
      <c r="A32" s="155"/>
      <c r="B32" s="156"/>
      <c r="C32" s="156"/>
      <c r="D32" s="157"/>
      <c r="E32" s="158"/>
      <c r="F32" s="158"/>
      <c r="G32" s="158"/>
    </row>
    <row r="33" spans="1:7">
      <c r="A33" s="155"/>
      <c r="B33" s="156"/>
      <c r="C33" s="156"/>
      <c r="D33" s="157"/>
      <c r="E33" s="158"/>
      <c r="F33" s="158"/>
      <c r="G33" s="158"/>
    </row>
    <row r="34" spans="1:7">
      <c r="A34" s="155"/>
      <c r="B34" s="156"/>
      <c r="C34" s="156"/>
      <c r="D34" s="157"/>
      <c r="E34" s="158"/>
      <c r="F34" s="158"/>
      <c r="G34" s="158"/>
    </row>
    <row r="35" spans="1:7">
      <c r="A35" s="155"/>
      <c r="B35" s="156"/>
      <c r="C35" s="156"/>
      <c r="D35" s="157"/>
      <c r="E35" s="158"/>
      <c r="F35" s="158"/>
      <c r="G35" s="158"/>
    </row>
    <row r="36" spans="1:7">
      <c r="A36" s="155"/>
      <c r="B36" s="156"/>
      <c r="C36" s="156"/>
      <c r="D36" s="157"/>
      <c r="E36" s="158"/>
      <c r="F36" s="158"/>
      <c r="G36" s="158"/>
    </row>
    <row r="37" spans="1:7">
      <c r="A37" s="155"/>
      <c r="B37" s="156"/>
      <c r="C37" s="156"/>
      <c r="D37" s="157"/>
      <c r="E37" s="158"/>
      <c r="F37" s="158"/>
      <c r="G37" s="158"/>
    </row>
    <row r="38" spans="1:7">
      <c r="A38" s="155"/>
      <c r="B38" s="156"/>
      <c r="C38" s="156"/>
      <c r="D38" s="157"/>
      <c r="E38" s="158"/>
      <c r="F38" s="158"/>
      <c r="G38" s="158"/>
    </row>
    <row r="39" spans="1:7">
      <c r="A39" s="155"/>
      <c r="B39" s="156"/>
      <c r="C39" s="156"/>
      <c r="D39" s="157"/>
      <c r="E39" s="158"/>
      <c r="F39" s="158"/>
      <c r="G39" s="158"/>
    </row>
    <row r="40" spans="1:7">
      <c r="A40" s="155"/>
      <c r="B40" s="156"/>
      <c r="C40" s="156"/>
      <c r="D40" s="157"/>
      <c r="E40" s="158"/>
      <c r="F40" s="158"/>
      <c r="G40" s="158"/>
    </row>
    <row r="41" spans="1:7">
      <c r="A41" s="155"/>
      <c r="B41" s="156"/>
      <c r="C41" s="156"/>
      <c r="D41" s="157"/>
      <c r="E41" s="158"/>
      <c r="F41" s="158"/>
      <c r="G41" s="158"/>
    </row>
    <row r="42" spans="1:7">
      <c r="A42" s="155"/>
      <c r="B42" s="156"/>
      <c r="C42" s="156"/>
      <c r="D42" s="157"/>
      <c r="E42" s="158"/>
      <c r="F42" s="158"/>
      <c r="G42" s="158"/>
    </row>
    <row r="43" spans="1:7">
      <c r="A43" s="155"/>
      <c r="B43" s="156"/>
      <c r="C43" s="156"/>
      <c r="D43" s="157"/>
      <c r="E43" s="158"/>
      <c r="F43" s="158"/>
      <c r="G43" s="158"/>
    </row>
    <row r="44" spans="1:7">
      <c r="A44" s="155"/>
      <c r="B44" s="156"/>
      <c r="C44" s="156"/>
      <c r="D44" s="157"/>
      <c r="E44" s="158"/>
      <c r="F44" s="158"/>
      <c r="G44" s="158"/>
    </row>
    <row r="45" spans="1:7">
      <c r="A45" s="155"/>
      <c r="B45" s="156"/>
      <c r="C45" s="156"/>
      <c r="D45" s="157"/>
      <c r="E45" s="158"/>
      <c r="F45" s="158"/>
      <c r="G45" s="158"/>
    </row>
    <row r="46" spans="1:7">
      <c r="A46" s="155"/>
      <c r="B46" s="156"/>
      <c r="C46" s="156"/>
      <c r="D46" s="157"/>
      <c r="E46" s="158"/>
      <c r="F46" s="158"/>
      <c r="G46" s="158"/>
    </row>
    <row r="47" spans="1:7">
      <c r="A47" s="155"/>
      <c r="D47" s="159"/>
      <c r="E47" s="160"/>
      <c r="F47" s="160"/>
      <c r="G47" s="160"/>
    </row>
    <row r="48" spans="1:7">
      <c r="A48" s="10"/>
      <c r="D48" s="159"/>
      <c r="E48" s="160"/>
      <c r="F48" s="160"/>
      <c r="G48" s="160"/>
    </row>
    <row r="49" spans="1:7">
      <c r="A49" s="10"/>
      <c r="D49" s="159"/>
      <c r="E49" s="160"/>
      <c r="F49" s="160"/>
      <c r="G49" s="160"/>
    </row>
    <row r="50" spans="1:7">
      <c r="A50" s="10"/>
      <c r="D50" s="159"/>
      <c r="E50" s="160"/>
      <c r="F50" s="160"/>
      <c r="G50" s="160"/>
    </row>
    <row r="51" spans="1:7">
      <c r="A51" s="10"/>
      <c r="D51" s="159"/>
      <c r="E51" s="160"/>
      <c r="F51" s="160"/>
      <c r="G51" s="160"/>
    </row>
    <row r="52" spans="1:7">
      <c r="A52" s="10"/>
      <c r="D52" s="159"/>
      <c r="E52" s="160"/>
      <c r="F52" s="160"/>
      <c r="G52" s="160"/>
    </row>
    <row r="53" spans="1:7">
      <c r="A53" s="10"/>
      <c r="D53" s="159"/>
      <c r="E53" s="160"/>
      <c r="F53" s="160"/>
      <c r="G53" s="160"/>
    </row>
    <row r="54" spans="1:7">
      <c r="A54" s="10"/>
      <c r="D54" s="159"/>
      <c r="E54" s="160"/>
      <c r="F54" s="160"/>
      <c r="G54" s="160"/>
    </row>
    <row r="55" spans="1:7">
      <c r="A55" s="10"/>
      <c r="D55" s="159"/>
      <c r="E55" s="160"/>
      <c r="F55" s="160"/>
      <c r="G55" s="160"/>
    </row>
    <row r="56" spans="1:7">
      <c r="A56" s="10"/>
      <c r="D56" s="159"/>
      <c r="E56" s="160"/>
      <c r="F56" s="160"/>
      <c r="G56" s="160"/>
    </row>
    <row r="57" spans="1:7">
      <c r="A57" s="10"/>
      <c r="D57" s="159"/>
      <c r="E57" s="160"/>
      <c r="F57" s="160"/>
      <c r="G57" s="160"/>
    </row>
    <row r="58" spans="1:7">
      <c r="A58" s="10"/>
      <c r="D58" s="159"/>
      <c r="E58" s="160"/>
      <c r="F58" s="160"/>
      <c r="G58" s="160"/>
    </row>
    <row r="59" spans="1:7">
      <c r="A59" s="10"/>
      <c r="D59" s="159"/>
      <c r="E59" s="160"/>
      <c r="F59" s="160"/>
      <c r="G59" s="160"/>
    </row>
    <row r="60" spans="1:7">
      <c r="A60" s="10"/>
      <c r="D60" s="159"/>
      <c r="E60" s="160"/>
      <c r="F60" s="160"/>
      <c r="G60" s="160"/>
    </row>
    <row r="61" spans="1:7">
      <c r="A61" s="10"/>
      <c r="D61" s="159"/>
      <c r="E61" s="160"/>
      <c r="F61" s="160"/>
      <c r="G61" s="160"/>
    </row>
    <row r="62" spans="1:7">
      <c r="A62" s="10"/>
      <c r="D62" s="159"/>
      <c r="E62" s="160"/>
      <c r="F62" s="160"/>
      <c r="G62" s="160"/>
    </row>
    <row r="63" spans="1:7">
      <c r="A63" s="10"/>
      <c r="D63" s="159"/>
      <c r="E63" s="160"/>
      <c r="F63" s="160"/>
      <c r="G63" s="160"/>
    </row>
    <row r="64" spans="1:7">
      <c r="A64" s="10"/>
      <c r="D64" s="159"/>
      <c r="E64" s="160"/>
      <c r="F64" s="160"/>
      <c r="G64" s="160"/>
    </row>
    <row r="65" spans="1:7">
      <c r="A65" s="10"/>
      <c r="D65" s="159"/>
      <c r="E65" s="160"/>
      <c r="F65" s="160"/>
      <c r="G65" s="160"/>
    </row>
    <row r="66" spans="1:7">
      <c r="A66" s="10"/>
      <c r="D66" s="159"/>
      <c r="E66" s="160"/>
      <c r="F66" s="160"/>
      <c r="G66" s="160"/>
    </row>
    <row r="67" spans="1:7">
      <c r="A67" s="10"/>
      <c r="D67" s="159"/>
      <c r="E67" s="160"/>
      <c r="F67" s="160"/>
      <c r="G67" s="160"/>
    </row>
    <row r="68" spans="1:7">
      <c r="A68" s="10"/>
      <c r="D68" s="159"/>
      <c r="E68" s="160"/>
      <c r="F68" s="160"/>
      <c r="G68" s="160"/>
    </row>
    <row r="69" spans="1:7">
      <c r="A69" s="10"/>
      <c r="D69" s="159"/>
      <c r="E69" s="160"/>
      <c r="F69" s="160"/>
      <c r="G69" s="160"/>
    </row>
    <row r="70" spans="1:7">
      <c r="A70" s="10"/>
    </row>
    <row r="71" spans="1:7">
      <c r="A71" s="17"/>
    </row>
    <row r="72" spans="1:7">
      <c r="A72" s="17"/>
    </row>
    <row r="73" spans="1:7">
      <c r="A73" s="17"/>
    </row>
    <row r="74" spans="1:7">
      <c r="A74" s="17"/>
    </row>
    <row r="75" spans="1:7">
      <c r="A75" s="17"/>
    </row>
    <row r="76" spans="1:7">
      <c r="A76" s="17"/>
    </row>
    <row r="77" spans="1:7">
      <c r="A77" s="17"/>
    </row>
    <row r="78" spans="1:7">
      <c r="A78" s="17"/>
    </row>
    <row r="79" spans="1:7">
      <c r="A79" s="17"/>
    </row>
    <row r="80" spans="1:7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326"/>
  <sheetViews>
    <sheetView view="pageBreakPreview" zoomScale="60" zoomScaleNormal="50" workbookViewId="0">
      <selection activeCell="F20" sqref="F20"/>
    </sheetView>
  </sheetViews>
  <sheetFormatPr defaultRowHeight="20.25"/>
  <cols>
    <col min="1" max="1" width="98.5703125" style="288" customWidth="1"/>
    <col min="2" max="2" width="14.85546875" style="274" customWidth="1"/>
    <col min="3" max="7" width="22.42578125" style="274" customWidth="1"/>
    <col min="8" max="8" width="19.85546875" style="274" customWidth="1"/>
    <col min="9" max="9" width="40.140625" style="274" customWidth="1"/>
    <col min="10" max="16384" width="9.140625" style="288"/>
  </cols>
  <sheetData>
    <row r="1" spans="1:12" ht="29.25" customHeight="1">
      <c r="I1" s="86" t="s">
        <v>360</v>
      </c>
    </row>
    <row r="2" spans="1:12" ht="37.5" customHeight="1">
      <c r="A2" s="496" t="s">
        <v>75</v>
      </c>
      <c r="B2" s="496"/>
      <c r="C2" s="496"/>
      <c r="D2" s="496"/>
      <c r="E2" s="496"/>
      <c r="F2" s="496"/>
      <c r="G2" s="496"/>
      <c r="H2" s="496"/>
      <c r="I2" s="496"/>
    </row>
    <row r="3" spans="1:12" ht="22.5" customHeight="1">
      <c r="A3" s="268"/>
      <c r="B3" s="289"/>
      <c r="C3" s="289"/>
      <c r="D3" s="289"/>
      <c r="E3" s="289"/>
      <c r="F3" s="289"/>
      <c r="G3" s="289"/>
      <c r="H3" s="289" t="s">
        <v>341</v>
      </c>
      <c r="I3" s="289"/>
    </row>
    <row r="4" spans="1:12" ht="55.5" customHeight="1">
      <c r="A4" s="481" t="s">
        <v>162</v>
      </c>
      <c r="B4" s="482" t="s">
        <v>18</v>
      </c>
      <c r="C4" s="482" t="s">
        <v>288</v>
      </c>
      <c r="D4" s="482"/>
      <c r="E4" s="481" t="s">
        <v>460</v>
      </c>
      <c r="F4" s="481"/>
      <c r="G4" s="481"/>
      <c r="H4" s="481"/>
      <c r="I4" s="481"/>
    </row>
    <row r="5" spans="1:12" ht="78" customHeight="1">
      <c r="A5" s="481"/>
      <c r="B5" s="482"/>
      <c r="C5" s="263" t="s">
        <v>461</v>
      </c>
      <c r="D5" s="263" t="s">
        <v>462</v>
      </c>
      <c r="E5" s="263" t="s">
        <v>152</v>
      </c>
      <c r="F5" s="263" t="s">
        <v>147</v>
      </c>
      <c r="G5" s="88" t="s">
        <v>158</v>
      </c>
      <c r="H5" s="88" t="s">
        <v>381</v>
      </c>
      <c r="I5" s="263" t="s">
        <v>157</v>
      </c>
    </row>
    <row r="6" spans="1:12" ht="35.25" customHeight="1">
      <c r="A6" s="264">
        <v>1</v>
      </c>
      <c r="B6" s="263">
        <v>2</v>
      </c>
      <c r="C6" s="264">
        <v>3</v>
      </c>
      <c r="D6" s="263">
        <v>4</v>
      </c>
      <c r="E6" s="264">
        <v>5</v>
      </c>
      <c r="F6" s="263">
        <v>6</v>
      </c>
      <c r="G6" s="264">
        <v>7</v>
      </c>
      <c r="H6" s="263">
        <v>8</v>
      </c>
      <c r="I6" s="264">
        <v>9</v>
      </c>
    </row>
    <row r="7" spans="1:12" s="290" customFormat="1" ht="32.25" customHeight="1">
      <c r="A7" s="497" t="s">
        <v>156</v>
      </c>
      <c r="B7" s="497"/>
      <c r="C7" s="497"/>
      <c r="D7" s="497"/>
      <c r="E7" s="497"/>
      <c r="F7" s="497"/>
      <c r="G7" s="497"/>
      <c r="H7" s="497"/>
      <c r="I7" s="497"/>
    </row>
    <row r="8" spans="1:12" s="290" customFormat="1" ht="42.75" customHeight="1">
      <c r="A8" s="266" t="s">
        <v>129</v>
      </c>
      <c r="B8" s="91">
        <v>1000</v>
      </c>
      <c r="C8" s="269">
        <v>11848</v>
      </c>
      <c r="D8" s="297">
        <v>14444</v>
      </c>
      <c r="E8" s="297">
        <v>12295</v>
      </c>
      <c r="F8" s="297">
        <v>14444</v>
      </c>
      <c r="G8" s="297">
        <f>F8-E8</f>
        <v>2149</v>
      </c>
      <c r="H8" s="237">
        <f>(F8/E8)*100</f>
        <v>117.47864985766572</v>
      </c>
      <c r="I8" s="93"/>
    </row>
    <row r="9" spans="1:12" s="290" customFormat="1" ht="37.5" customHeight="1">
      <c r="A9" s="266" t="s">
        <v>114</v>
      </c>
      <c r="B9" s="91">
        <v>1010</v>
      </c>
      <c r="C9" s="269">
        <f>SUM(C10:C17)</f>
        <v>-11579</v>
      </c>
      <c r="D9" s="297">
        <f>SUM(D10:D17)</f>
        <v>-13695</v>
      </c>
      <c r="E9" s="297">
        <f>SUM(E10:E17)</f>
        <v>-11709</v>
      </c>
      <c r="F9" s="297">
        <f>SUM(F10:F17)</f>
        <v>-13695</v>
      </c>
      <c r="G9" s="297">
        <f>F9-E9</f>
        <v>-1986</v>
      </c>
      <c r="H9" s="237">
        <f t="shared" ref="H9:H70" si="0">(F9/E9)*100</f>
        <v>116.96131181142711</v>
      </c>
      <c r="I9" s="93"/>
    </row>
    <row r="10" spans="1:12" s="290" customFormat="1" ht="45" customHeight="1">
      <c r="A10" s="272" t="s">
        <v>314</v>
      </c>
      <c r="B10" s="95">
        <v>1011</v>
      </c>
      <c r="C10" s="270">
        <v>-1500</v>
      </c>
      <c r="D10" s="298">
        <v>-1811</v>
      </c>
      <c r="E10" s="298">
        <v>-1410</v>
      </c>
      <c r="F10" s="298">
        <v>-1811</v>
      </c>
      <c r="G10" s="298">
        <f t="shared" ref="G10:G58" si="1">F10-E10</f>
        <v>-401</v>
      </c>
      <c r="H10" s="97">
        <f t="shared" si="0"/>
        <v>128.43971631205673</v>
      </c>
      <c r="I10" s="98"/>
    </row>
    <row r="11" spans="1:12" s="290" customFormat="1" ht="36" customHeight="1">
      <c r="A11" s="272" t="s">
        <v>315</v>
      </c>
      <c r="B11" s="95">
        <v>1012</v>
      </c>
      <c r="C11" s="270">
        <v>-172</v>
      </c>
      <c r="D11" s="298">
        <v>-148</v>
      </c>
      <c r="E11" s="298">
        <v>-180</v>
      </c>
      <c r="F11" s="298">
        <v>-148</v>
      </c>
      <c r="G11" s="298">
        <f t="shared" si="1"/>
        <v>32</v>
      </c>
      <c r="H11" s="97">
        <f t="shared" si="0"/>
        <v>82.222222222222214</v>
      </c>
      <c r="I11" s="98"/>
    </row>
    <row r="12" spans="1:12" s="290" customFormat="1" ht="39" customHeight="1">
      <c r="A12" s="272" t="s">
        <v>316</v>
      </c>
      <c r="B12" s="95">
        <v>1013</v>
      </c>
      <c r="C12" s="270">
        <v>-246</v>
      </c>
      <c r="D12" s="298">
        <v>-278</v>
      </c>
      <c r="E12" s="298">
        <v>-259</v>
      </c>
      <c r="F12" s="298">
        <v>-278</v>
      </c>
      <c r="G12" s="298">
        <f t="shared" si="1"/>
        <v>-19</v>
      </c>
      <c r="H12" s="97">
        <f t="shared" si="0"/>
        <v>107.33590733590734</v>
      </c>
      <c r="I12" s="98"/>
    </row>
    <row r="13" spans="1:12" s="290" customFormat="1" ht="39" customHeight="1">
      <c r="A13" s="272" t="s">
        <v>5</v>
      </c>
      <c r="B13" s="95">
        <v>1014</v>
      </c>
      <c r="C13" s="270">
        <v>-7059</v>
      </c>
      <c r="D13" s="298">
        <v>-8593</v>
      </c>
      <c r="E13" s="298">
        <v>-7534</v>
      </c>
      <c r="F13" s="298">
        <v>-8593</v>
      </c>
      <c r="G13" s="298">
        <f t="shared" si="1"/>
        <v>-1059</v>
      </c>
      <c r="H13" s="97">
        <f t="shared" si="0"/>
        <v>114.05627820546856</v>
      </c>
      <c r="I13" s="98"/>
      <c r="L13" s="290" t="s">
        <v>565</v>
      </c>
    </row>
    <row r="14" spans="1:12" s="290" customFormat="1" ht="37.5" customHeight="1">
      <c r="A14" s="272" t="s">
        <v>6</v>
      </c>
      <c r="B14" s="95">
        <v>1015</v>
      </c>
      <c r="C14" s="270">
        <v>-1634</v>
      </c>
      <c r="D14" s="298">
        <v>-1970</v>
      </c>
      <c r="E14" s="298">
        <v>-1658</v>
      </c>
      <c r="F14" s="298">
        <v>-1970</v>
      </c>
      <c r="G14" s="298">
        <f t="shared" si="1"/>
        <v>-312</v>
      </c>
      <c r="H14" s="97">
        <f t="shared" si="0"/>
        <v>118.81785283474065</v>
      </c>
      <c r="I14" s="98"/>
    </row>
    <row r="15" spans="1:12" s="291" customFormat="1" ht="50.25" customHeight="1">
      <c r="A15" s="272" t="s">
        <v>317</v>
      </c>
      <c r="B15" s="271">
        <v>1016</v>
      </c>
      <c r="C15" s="270">
        <v>-250</v>
      </c>
      <c r="D15" s="298">
        <v>-186</v>
      </c>
      <c r="E15" s="298">
        <v>-145</v>
      </c>
      <c r="F15" s="298">
        <v>-186</v>
      </c>
      <c r="G15" s="298">
        <f t="shared" si="1"/>
        <v>-41</v>
      </c>
      <c r="H15" s="97">
        <f t="shared" si="0"/>
        <v>128.27586206896549</v>
      </c>
      <c r="I15" s="273"/>
    </row>
    <row r="16" spans="1:12" s="291" customFormat="1" ht="36.75" customHeight="1">
      <c r="A16" s="272" t="s">
        <v>318</v>
      </c>
      <c r="B16" s="271">
        <v>1017</v>
      </c>
      <c r="C16" s="270">
        <v>-222</v>
      </c>
      <c r="D16" s="298">
        <v>-227</v>
      </c>
      <c r="E16" s="298">
        <v>-212</v>
      </c>
      <c r="F16" s="298">
        <v>-227</v>
      </c>
      <c r="G16" s="298">
        <f t="shared" si="1"/>
        <v>-15</v>
      </c>
      <c r="H16" s="97">
        <f t="shared" si="0"/>
        <v>107.0754716981132</v>
      </c>
      <c r="I16" s="273"/>
    </row>
    <row r="17" spans="1:9" s="290" customFormat="1" ht="40.5" customHeight="1">
      <c r="A17" s="272" t="s">
        <v>319</v>
      </c>
      <c r="B17" s="95">
        <v>1018</v>
      </c>
      <c r="C17" s="270">
        <v>-496</v>
      </c>
      <c r="D17" s="298">
        <v>-482</v>
      </c>
      <c r="E17" s="298">
        <v>-311</v>
      </c>
      <c r="F17" s="298">
        <v>-482</v>
      </c>
      <c r="G17" s="298">
        <f t="shared" si="1"/>
        <v>-171</v>
      </c>
      <c r="H17" s="97">
        <f t="shared" si="0"/>
        <v>154.98392282958201</v>
      </c>
      <c r="I17" s="98"/>
    </row>
    <row r="18" spans="1:9" s="290" customFormat="1" ht="31.5" customHeight="1">
      <c r="A18" s="266" t="s">
        <v>23</v>
      </c>
      <c r="B18" s="91">
        <v>1020</v>
      </c>
      <c r="C18" s="269">
        <f>SUM(C8,C9)</f>
        <v>269</v>
      </c>
      <c r="D18" s="297">
        <f>SUM(D8,D9)</f>
        <v>749</v>
      </c>
      <c r="E18" s="297">
        <f>SUM(E8,E9)</f>
        <v>586</v>
      </c>
      <c r="F18" s="297">
        <f>SUM(F8,F9)</f>
        <v>749</v>
      </c>
      <c r="G18" s="297">
        <f t="shared" si="1"/>
        <v>163</v>
      </c>
      <c r="H18" s="237">
        <f t="shared" si="0"/>
        <v>127.81569965870307</v>
      </c>
      <c r="I18" s="93"/>
    </row>
    <row r="19" spans="1:9" s="290" customFormat="1" ht="37.5" customHeight="1">
      <c r="A19" s="266" t="s">
        <v>136</v>
      </c>
      <c r="B19" s="91">
        <v>1030</v>
      </c>
      <c r="C19" s="269">
        <f>SUM(C20:C37,C39)</f>
        <v>-1956</v>
      </c>
      <c r="D19" s="297">
        <f>SUM(D20:D37,D39)</f>
        <v>-2460</v>
      </c>
      <c r="E19" s="297">
        <f>SUM(E20:E37,E39)</f>
        <v>-1957</v>
      </c>
      <c r="F19" s="297">
        <f>SUM(F20:F37,F39)</f>
        <v>-2460</v>
      </c>
      <c r="G19" s="297">
        <f t="shared" si="1"/>
        <v>-503</v>
      </c>
      <c r="H19" s="237">
        <f t="shared" si="0"/>
        <v>125.70260602963721</v>
      </c>
      <c r="I19" s="93"/>
    </row>
    <row r="20" spans="1:9" s="290" customFormat="1" ht="36.75" customHeight="1">
      <c r="A20" s="272" t="s">
        <v>82</v>
      </c>
      <c r="B20" s="95">
        <v>1031</v>
      </c>
      <c r="C20" s="270" t="s">
        <v>196</v>
      </c>
      <c r="D20" s="298" t="s">
        <v>196</v>
      </c>
      <c r="E20" s="298" t="s">
        <v>196</v>
      </c>
      <c r="F20" s="298" t="s">
        <v>196</v>
      </c>
      <c r="G20" s="299" t="e">
        <f t="shared" si="1"/>
        <v>#VALUE!</v>
      </c>
      <c r="H20" s="183" t="e">
        <f t="shared" si="0"/>
        <v>#VALUE!</v>
      </c>
      <c r="I20" s="98"/>
    </row>
    <row r="21" spans="1:9" s="290" customFormat="1" ht="33.75" customHeight="1">
      <c r="A21" s="272" t="s">
        <v>130</v>
      </c>
      <c r="B21" s="95">
        <v>1032</v>
      </c>
      <c r="C21" s="270" t="s">
        <v>196</v>
      </c>
      <c r="D21" s="298" t="s">
        <v>196</v>
      </c>
      <c r="E21" s="298" t="s">
        <v>196</v>
      </c>
      <c r="F21" s="298" t="s">
        <v>196</v>
      </c>
      <c r="G21" s="299" t="e">
        <f t="shared" si="1"/>
        <v>#VALUE!</v>
      </c>
      <c r="H21" s="183" t="e">
        <f t="shared" si="0"/>
        <v>#VALUE!</v>
      </c>
      <c r="I21" s="98"/>
    </row>
    <row r="22" spans="1:9" s="290" customFormat="1" ht="37.5" customHeight="1">
      <c r="A22" s="272" t="s">
        <v>22</v>
      </c>
      <c r="B22" s="95">
        <v>1033</v>
      </c>
      <c r="C22" s="270" t="s">
        <v>196</v>
      </c>
      <c r="D22" s="298" t="s">
        <v>196</v>
      </c>
      <c r="E22" s="298" t="s">
        <v>196</v>
      </c>
      <c r="F22" s="298" t="s">
        <v>196</v>
      </c>
      <c r="G22" s="299" t="e">
        <f t="shared" si="1"/>
        <v>#VALUE!</v>
      </c>
      <c r="H22" s="183" t="e">
        <f t="shared" si="0"/>
        <v>#VALUE!</v>
      </c>
      <c r="I22" s="98"/>
    </row>
    <row r="23" spans="1:9" s="290" customFormat="1" ht="38.25" customHeight="1">
      <c r="A23" s="272" t="s">
        <v>32</v>
      </c>
      <c r="B23" s="95">
        <v>1034</v>
      </c>
      <c r="C23" s="270" t="s">
        <v>196</v>
      </c>
      <c r="D23" s="298" t="s">
        <v>196</v>
      </c>
      <c r="E23" s="298" t="s">
        <v>196</v>
      </c>
      <c r="F23" s="298" t="s">
        <v>196</v>
      </c>
      <c r="G23" s="299" t="e">
        <f t="shared" si="1"/>
        <v>#VALUE!</v>
      </c>
      <c r="H23" s="183" t="e">
        <f t="shared" si="0"/>
        <v>#VALUE!</v>
      </c>
      <c r="I23" s="98"/>
    </row>
    <row r="24" spans="1:9" s="290" customFormat="1" ht="36" customHeight="1">
      <c r="A24" s="272" t="s">
        <v>33</v>
      </c>
      <c r="B24" s="95">
        <v>1035</v>
      </c>
      <c r="C24" s="270">
        <v>-14</v>
      </c>
      <c r="D24" s="298">
        <v>-17</v>
      </c>
      <c r="E24" s="298">
        <v>-14</v>
      </c>
      <c r="F24" s="298">
        <v>-17</v>
      </c>
      <c r="G24" s="298">
        <f t="shared" si="1"/>
        <v>-3</v>
      </c>
      <c r="H24" s="97">
        <f t="shared" si="0"/>
        <v>121.42857142857142</v>
      </c>
      <c r="I24" s="98"/>
    </row>
    <row r="25" spans="1:9" s="290" customFormat="1" ht="36" customHeight="1">
      <c r="A25" s="272" t="s">
        <v>34</v>
      </c>
      <c r="B25" s="95">
        <v>1036</v>
      </c>
      <c r="C25" s="270">
        <v>-1248</v>
      </c>
      <c r="D25" s="298">
        <v>-1620</v>
      </c>
      <c r="E25" s="298">
        <v>-1349</v>
      </c>
      <c r="F25" s="298">
        <v>-1620</v>
      </c>
      <c r="G25" s="298">
        <f t="shared" si="1"/>
        <v>-271</v>
      </c>
      <c r="H25" s="97">
        <f t="shared" si="0"/>
        <v>120.08895478131949</v>
      </c>
      <c r="I25" s="98"/>
    </row>
    <row r="26" spans="1:9" s="290" customFormat="1" ht="37.5" customHeight="1">
      <c r="A26" s="272" t="s">
        <v>35</v>
      </c>
      <c r="B26" s="95">
        <v>1037</v>
      </c>
      <c r="C26" s="270">
        <v>-291</v>
      </c>
      <c r="D26" s="298">
        <v>-322</v>
      </c>
      <c r="E26" s="298">
        <v>-297</v>
      </c>
      <c r="F26" s="298">
        <v>-322</v>
      </c>
      <c r="G26" s="298">
        <f t="shared" si="1"/>
        <v>-25</v>
      </c>
      <c r="H26" s="97">
        <f t="shared" si="0"/>
        <v>108.41750841750842</v>
      </c>
      <c r="I26" s="98"/>
    </row>
    <row r="27" spans="1:9" s="290" customFormat="1" ht="54.75" customHeight="1">
      <c r="A27" s="272" t="s">
        <v>36</v>
      </c>
      <c r="B27" s="95">
        <v>1038</v>
      </c>
      <c r="C27" s="270">
        <v>-54</v>
      </c>
      <c r="D27" s="298">
        <v>-86</v>
      </c>
      <c r="E27" s="298">
        <v>-50</v>
      </c>
      <c r="F27" s="298">
        <v>-86</v>
      </c>
      <c r="G27" s="298">
        <f t="shared" si="1"/>
        <v>-36</v>
      </c>
      <c r="H27" s="97">
        <f t="shared" si="0"/>
        <v>172</v>
      </c>
      <c r="I27" s="98"/>
    </row>
    <row r="28" spans="1:9" s="291" customFormat="1" ht="54" customHeight="1">
      <c r="A28" s="272" t="s">
        <v>37</v>
      </c>
      <c r="B28" s="95">
        <v>1039</v>
      </c>
      <c r="C28" s="270" t="s">
        <v>196</v>
      </c>
      <c r="D28" s="298" t="s">
        <v>196</v>
      </c>
      <c r="E28" s="298" t="s">
        <v>196</v>
      </c>
      <c r="F28" s="298" t="s">
        <v>196</v>
      </c>
      <c r="G28" s="299" t="e">
        <f t="shared" si="1"/>
        <v>#VALUE!</v>
      </c>
      <c r="H28" s="183" t="e">
        <f t="shared" si="0"/>
        <v>#VALUE!</v>
      </c>
      <c r="I28" s="98"/>
    </row>
    <row r="29" spans="1:9" s="290" customFormat="1" ht="36.75" customHeight="1">
      <c r="A29" s="272" t="s">
        <v>38</v>
      </c>
      <c r="B29" s="95">
        <v>1040</v>
      </c>
      <c r="C29" s="270" t="s">
        <v>196</v>
      </c>
      <c r="D29" s="298" t="s">
        <v>196</v>
      </c>
      <c r="E29" s="298" t="s">
        <v>196</v>
      </c>
      <c r="F29" s="298" t="s">
        <v>196</v>
      </c>
      <c r="G29" s="299" t="e">
        <f t="shared" si="1"/>
        <v>#VALUE!</v>
      </c>
      <c r="H29" s="183" t="e">
        <f t="shared" si="0"/>
        <v>#VALUE!</v>
      </c>
      <c r="I29" s="98"/>
    </row>
    <row r="30" spans="1:9" s="290" customFormat="1" ht="36" customHeight="1">
      <c r="A30" s="272" t="s">
        <v>39</v>
      </c>
      <c r="B30" s="95">
        <v>1041</v>
      </c>
      <c r="C30" s="270" t="s">
        <v>196</v>
      </c>
      <c r="D30" s="298" t="s">
        <v>196</v>
      </c>
      <c r="E30" s="298" t="s">
        <v>196</v>
      </c>
      <c r="F30" s="298" t="s">
        <v>196</v>
      </c>
      <c r="G30" s="299" t="e">
        <f t="shared" si="1"/>
        <v>#VALUE!</v>
      </c>
      <c r="H30" s="183" t="e">
        <f t="shared" si="0"/>
        <v>#VALUE!</v>
      </c>
      <c r="I30" s="98"/>
    </row>
    <row r="31" spans="1:9" s="290" customFormat="1" ht="30" customHeight="1">
      <c r="A31" s="272" t="s">
        <v>40</v>
      </c>
      <c r="B31" s="95">
        <v>1042</v>
      </c>
      <c r="C31" s="270">
        <v>-41</v>
      </c>
      <c r="D31" s="298">
        <v>-55</v>
      </c>
      <c r="E31" s="298">
        <v>-27</v>
      </c>
      <c r="F31" s="298">
        <v>-55</v>
      </c>
      <c r="G31" s="298">
        <f t="shared" si="1"/>
        <v>-28</v>
      </c>
      <c r="H31" s="97">
        <f t="shared" si="0"/>
        <v>203.70370370370372</v>
      </c>
      <c r="I31" s="98"/>
    </row>
    <row r="32" spans="1:9" s="290" customFormat="1" ht="36" customHeight="1">
      <c r="A32" s="272" t="s">
        <v>56</v>
      </c>
      <c r="B32" s="95">
        <v>1043</v>
      </c>
      <c r="C32" s="270">
        <v>-39</v>
      </c>
      <c r="D32" s="298">
        <v>-23</v>
      </c>
      <c r="E32" s="298">
        <v>-20</v>
      </c>
      <c r="F32" s="298">
        <v>-23</v>
      </c>
      <c r="G32" s="298">
        <f t="shared" si="1"/>
        <v>-3</v>
      </c>
      <c r="H32" s="97">
        <f t="shared" si="0"/>
        <v>114.99999999999999</v>
      </c>
      <c r="I32" s="98"/>
    </row>
    <row r="33" spans="1:9" s="290" customFormat="1" ht="28.5" customHeight="1">
      <c r="A33" s="272" t="s">
        <v>41</v>
      </c>
      <c r="B33" s="95">
        <v>1044</v>
      </c>
      <c r="C33" s="270">
        <v>-9</v>
      </c>
      <c r="D33" s="298">
        <v>-2</v>
      </c>
      <c r="E33" s="298">
        <v>-6</v>
      </c>
      <c r="F33" s="298">
        <v>-2</v>
      </c>
      <c r="G33" s="298">
        <f t="shared" si="1"/>
        <v>4</v>
      </c>
      <c r="H33" s="97">
        <f t="shared" si="0"/>
        <v>33.333333333333329</v>
      </c>
      <c r="I33" s="98"/>
    </row>
    <row r="34" spans="1:9" s="290" customFormat="1" ht="36" customHeight="1">
      <c r="A34" s="272" t="s">
        <v>42</v>
      </c>
      <c r="B34" s="95">
        <v>1045</v>
      </c>
      <c r="C34" s="270" t="s">
        <v>196</v>
      </c>
      <c r="D34" s="298" t="s">
        <v>196</v>
      </c>
      <c r="E34" s="298" t="s">
        <v>196</v>
      </c>
      <c r="F34" s="298" t="s">
        <v>196</v>
      </c>
      <c r="G34" s="299" t="e">
        <f t="shared" si="1"/>
        <v>#VALUE!</v>
      </c>
      <c r="H34" s="183" t="e">
        <f t="shared" si="0"/>
        <v>#VALUE!</v>
      </c>
      <c r="I34" s="98"/>
    </row>
    <row r="35" spans="1:9" s="290" customFormat="1" ht="37.5" customHeight="1">
      <c r="A35" s="272" t="s">
        <v>43</v>
      </c>
      <c r="B35" s="95">
        <v>1046</v>
      </c>
      <c r="C35" s="270" t="s">
        <v>196</v>
      </c>
      <c r="D35" s="298" t="s">
        <v>196</v>
      </c>
      <c r="E35" s="298" t="s">
        <v>196</v>
      </c>
      <c r="F35" s="298" t="s">
        <v>196</v>
      </c>
      <c r="G35" s="299" t="e">
        <f t="shared" si="1"/>
        <v>#VALUE!</v>
      </c>
      <c r="H35" s="183" t="e">
        <f t="shared" si="0"/>
        <v>#VALUE!</v>
      </c>
      <c r="I35" s="98"/>
    </row>
    <row r="36" spans="1:9" s="290" customFormat="1" ht="31.5" customHeight="1">
      <c r="A36" s="272" t="s">
        <v>44</v>
      </c>
      <c r="B36" s="95">
        <v>1047</v>
      </c>
      <c r="C36" s="270" t="s">
        <v>196</v>
      </c>
      <c r="D36" s="298" t="s">
        <v>196</v>
      </c>
      <c r="E36" s="298" t="s">
        <v>196</v>
      </c>
      <c r="F36" s="298" t="s">
        <v>196</v>
      </c>
      <c r="G36" s="299" t="e">
        <f t="shared" si="1"/>
        <v>#VALUE!</v>
      </c>
      <c r="H36" s="183" t="e">
        <f t="shared" si="0"/>
        <v>#VALUE!</v>
      </c>
      <c r="I36" s="98"/>
    </row>
    <row r="37" spans="1:9" s="291" customFormat="1" ht="55.5" customHeight="1">
      <c r="A37" s="272" t="s">
        <v>64</v>
      </c>
      <c r="B37" s="95">
        <v>1048</v>
      </c>
      <c r="C37" s="270">
        <v>-1</v>
      </c>
      <c r="D37" s="298">
        <v>-47</v>
      </c>
      <c r="E37" s="298" t="s">
        <v>196</v>
      </c>
      <c r="F37" s="298">
        <v>-47</v>
      </c>
      <c r="G37" s="299" t="e">
        <f>F37-E37</f>
        <v>#VALUE!</v>
      </c>
      <c r="H37" s="183" t="e">
        <f>(F37/E37)*100</f>
        <v>#VALUE!</v>
      </c>
      <c r="I37" s="98"/>
    </row>
    <row r="38" spans="1:9" s="290" customFormat="1" ht="36" customHeight="1">
      <c r="A38" s="272" t="s">
        <v>45</v>
      </c>
      <c r="B38" s="95" t="s">
        <v>378</v>
      </c>
      <c r="C38" s="270">
        <v>-1</v>
      </c>
      <c r="D38" s="298">
        <v>-47</v>
      </c>
      <c r="E38" s="298" t="s">
        <v>196</v>
      </c>
      <c r="F38" s="298">
        <v>-47</v>
      </c>
      <c r="G38" s="299" t="e">
        <f t="shared" si="1"/>
        <v>#VALUE!</v>
      </c>
      <c r="H38" s="183" t="e">
        <f t="shared" si="0"/>
        <v>#VALUE!</v>
      </c>
      <c r="I38" s="98"/>
    </row>
    <row r="39" spans="1:9" s="290" customFormat="1" ht="36" customHeight="1">
      <c r="A39" s="272" t="s">
        <v>84</v>
      </c>
      <c r="B39" s="95">
        <v>1049</v>
      </c>
      <c r="C39" s="270">
        <v>-259</v>
      </c>
      <c r="D39" s="298">
        <v>-288</v>
      </c>
      <c r="E39" s="298">
        <v>-194</v>
      </c>
      <c r="F39" s="298">
        <v>-288</v>
      </c>
      <c r="G39" s="298">
        <f t="shared" si="1"/>
        <v>-94</v>
      </c>
      <c r="H39" s="97">
        <f t="shared" si="0"/>
        <v>148.45360824742269</v>
      </c>
      <c r="I39" s="98"/>
    </row>
    <row r="40" spans="1:9" s="290" customFormat="1" ht="39" customHeight="1">
      <c r="A40" s="266" t="s">
        <v>137</v>
      </c>
      <c r="B40" s="168">
        <v>1060</v>
      </c>
      <c r="C40" s="269">
        <f>SUM(C41:C47)</f>
        <v>-3</v>
      </c>
      <c r="D40" s="297">
        <f>SUM(D41:D47)</f>
        <v>-3</v>
      </c>
      <c r="E40" s="297">
        <f>SUM(E41:E47)</f>
        <v>-5</v>
      </c>
      <c r="F40" s="297">
        <f>SUM(F41:F47)</f>
        <v>-3</v>
      </c>
      <c r="G40" s="297">
        <f t="shared" si="1"/>
        <v>2</v>
      </c>
      <c r="H40" s="238">
        <f t="shared" si="0"/>
        <v>60</v>
      </c>
      <c r="I40" s="168"/>
    </row>
    <row r="41" spans="1:9" s="290" customFormat="1" ht="36" customHeight="1">
      <c r="A41" s="272" t="s">
        <v>116</v>
      </c>
      <c r="B41" s="95">
        <v>1061</v>
      </c>
      <c r="C41" s="270" t="s">
        <v>196</v>
      </c>
      <c r="D41" s="298" t="s">
        <v>196</v>
      </c>
      <c r="E41" s="298" t="s">
        <v>196</v>
      </c>
      <c r="F41" s="298" t="s">
        <v>196</v>
      </c>
      <c r="G41" s="299" t="e">
        <f t="shared" si="1"/>
        <v>#VALUE!</v>
      </c>
      <c r="H41" s="243" t="e">
        <f t="shared" si="0"/>
        <v>#VALUE!</v>
      </c>
      <c r="I41" s="98"/>
    </row>
    <row r="42" spans="1:9" s="290" customFormat="1" ht="36" customHeight="1">
      <c r="A42" s="272" t="s">
        <v>117</v>
      </c>
      <c r="B42" s="95">
        <v>1062</v>
      </c>
      <c r="C42" s="270" t="s">
        <v>196</v>
      </c>
      <c r="D42" s="298" t="s">
        <v>196</v>
      </c>
      <c r="E42" s="298" t="s">
        <v>196</v>
      </c>
      <c r="F42" s="298" t="s">
        <v>196</v>
      </c>
      <c r="G42" s="299" t="e">
        <f t="shared" si="1"/>
        <v>#VALUE!</v>
      </c>
      <c r="H42" s="183" t="e">
        <f t="shared" si="0"/>
        <v>#VALUE!</v>
      </c>
      <c r="I42" s="98"/>
    </row>
    <row r="43" spans="1:9" s="290" customFormat="1" ht="36" customHeight="1">
      <c r="A43" s="272" t="s">
        <v>34</v>
      </c>
      <c r="B43" s="95">
        <v>1063</v>
      </c>
      <c r="C43" s="270" t="s">
        <v>196</v>
      </c>
      <c r="D43" s="298" t="s">
        <v>196</v>
      </c>
      <c r="E43" s="298" t="s">
        <v>196</v>
      </c>
      <c r="F43" s="298" t="s">
        <v>196</v>
      </c>
      <c r="G43" s="299" t="e">
        <f t="shared" si="1"/>
        <v>#VALUE!</v>
      </c>
      <c r="H43" s="183" t="e">
        <f t="shared" si="0"/>
        <v>#VALUE!</v>
      </c>
      <c r="I43" s="98"/>
    </row>
    <row r="44" spans="1:9" s="290" customFormat="1" ht="36" customHeight="1">
      <c r="A44" s="272" t="s">
        <v>35</v>
      </c>
      <c r="B44" s="95">
        <v>1064</v>
      </c>
      <c r="C44" s="270" t="s">
        <v>196</v>
      </c>
      <c r="D44" s="298" t="s">
        <v>196</v>
      </c>
      <c r="E44" s="298" t="s">
        <v>196</v>
      </c>
      <c r="F44" s="298" t="s">
        <v>196</v>
      </c>
      <c r="G44" s="299" t="e">
        <f t="shared" si="1"/>
        <v>#VALUE!</v>
      </c>
      <c r="H44" s="183" t="e">
        <f t="shared" si="0"/>
        <v>#VALUE!</v>
      </c>
      <c r="I44" s="98"/>
    </row>
    <row r="45" spans="1:9" s="290" customFormat="1" ht="36" customHeight="1">
      <c r="A45" s="272" t="s">
        <v>55</v>
      </c>
      <c r="B45" s="95">
        <v>1065</v>
      </c>
      <c r="C45" s="270" t="s">
        <v>196</v>
      </c>
      <c r="D45" s="298" t="s">
        <v>196</v>
      </c>
      <c r="E45" s="298" t="s">
        <v>196</v>
      </c>
      <c r="F45" s="298" t="s">
        <v>196</v>
      </c>
      <c r="G45" s="299" t="e">
        <f t="shared" si="1"/>
        <v>#VALUE!</v>
      </c>
      <c r="H45" s="183" t="e">
        <f t="shared" si="0"/>
        <v>#VALUE!</v>
      </c>
      <c r="I45" s="98"/>
    </row>
    <row r="46" spans="1:9" s="290" customFormat="1" ht="36" customHeight="1">
      <c r="A46" s="272" t="s">
        <v>67</v>
      </c>
      <c r="B46" s="95">
        <v>1066</v>
      </c>
      <c r="C46" s="270">
        <v>-3</v>
      </c>
      <c r="D46" s="298">
        <v>-3</v>
      </c>
      <c r="E46" s="298">
        <v>-5</v>
      </c>
      <c r="F46" s="298">
        <v>-3</v>
      </c>
      <c r="G46" s="298">
        <f t="shared" si="1"/>
        <v>2</v>
      </c>
      <c r="H46" s="97">
        <f t="shared" si="0"/>
        <v>60</v>
      </c>
      <c r="I46" s="98"/>
    </row>
    <row r="47" spans="1:9" s="290" customFormat="1" ht="36" customHeight="1">
      <c r="A47" s="272" t="s">
        <v>92</v>
      </c>
      <c r="B47" s="95">
        <v>1067</v>
      </c>
      <c r="C47" s="270" t="s">
        <v>196</v>
      </c>
      <c r="D47" s="298" t="s">
        <v>196</v>
      </c>
      <c r="E47" s="298" t="s">
        <v>196</v>
      </c>
      <c r="F47" s="298" t="s">
        <v>196</v>
      </c>
      <c r="G47" s="299" t="e">
        <f t="shared" si="1"/>
        <v>#VALUE!</v>
      </c>
      <c r="H47" s="183" t="e">
        <f t="shared" si="0"/>
        <v>#VALUE!</v>
      </c>
      <c r="I47" s="98"/>
    </row>
    <row r="48" spans="1:9" s="290" customFormat="1" ht="44.25" customHeight="1">
      <c r="A48" s="167" t="s">
        <v>214</v>
      </c>
      <c r="B48" s="168">
        <v>1070</v>
      </c>
      <c r="C48" s="269">
        <f>SUM(C49:C51)</f>
        <v>1735</v>
      </c>
      <c r="D48" s="297">
        <f>SUM(D49:D51)</f>
        <v>1930</v>
      </c>
      <c r="E48" s="297">
        <f>SUM(E49:E51)</f>
        <v>1477</v>
      </c>
      <c r="F48" s="297">
        <f>SUM(F49:F51)</f>
        <v>1930</v>
      </c>
      <c r="G48" s="297">
        <f>F48-E48</f>
        <v>453</v>
      </c>
      <c r="H48" s="238">
        <f t="shared" si="0"/>
        <v>130.67027758970886</v>
      </c>
      <c r="I48" s="167"/>
    </row>
    <row r="49" spans="1:9" s="290" customFormat="1" ht="36" customHeight="1">
      <c r="A49" s="272" t="s">
        <v>134</v>
      </c>
      <c r="B49" s="95">
        <v>1071</v>
      </c>
      <c r="C49" s="270"/>
      <c r="D49" s="298"/>
      <c r="E49" s="298"/>
      <c r="F49" s="298"/>
      <c r="G49" s="298">
        <f t="shared" si="1"/>
        <v>0</v>
      </c>
      <c r="H49" s="243" t="e">
        <f t="shared" si="0"/>
        <v>#DIV/0!</v>
      </c>
      <c r="I49" s="98"/>
    </row>
    <row r="50" spans="1:9" s="290" customFormat="1" ht="36" customHeight="1">
      <c r="A50" s="272" t="s">
        <v>243</v>
      </c>
      <c r="B50" s="95">
        <v>1072</v>
      </c>
      <c r="C50" s="270"/>
      <c r="D50" s="298"/>
      <c r="E50" s="298"/>
      <c r="F50" s="298"/>
      <c r="G50" s="298">
        <f t="shared" si="1"/>
        <v>0</v>
      </c>
      <c r="H50" s="183" t="e">
        <f t="shared" si="0"/>
        <v>#DIV/0!</v>
      </c>
      <c r="I50" s="98"/>
    </row>
    <row r="51" spans="1:9" s="290" customFormat="1" ht="36" customHeight="1">
      <c r="A51" s="272" t="s">
        <v>215</v>
      </c>
      <c r="B51" s="95">
        <v>1073</v>
      </c>
      <c r="C51" s="270">
        <v>1735</v>
      </c>
      <c r="D51" s="298">
        <v>1930</v>
      </c>
      <c r="E51" s="298">
        <v>1477</v>
      </c>
      <c r="F51" s="298">
        <v>1930</v>
      </c>
      <c r="G51" s="298">
        <f t="shared" si="1"/>
        <v>453</v>
      </c>
      <c r="H51" s="97">
        <f t="shared" si="0"/>
        <v>130.67027758970886</v>
      </c>
      <c r="I51" s="98"/>
    </row>
    <row r="52" spans="1:9" s="290" customFormat="1" ht="44.25" customHeight="1">
      <c r="A52" s="167" t="s">
        <v>68</v>
      </c>
      <c r="B52" s="168">
        <v>1080</v>
      </c>
      <c r="C52" s="269">
        <f>SUM(C53:C58)</f>
        <v>-4</v>
      </c>
      <c r="D52" s="297">
        <f>SUM(D53:D58)</f>
        <v>-6</v>
      </c>
      <c r="E52" s="297">
        <f>SUM(E53:E58)</f>
        <v>0</v>
      </c>
      <c r="F52" s="297">
        <f>SUM(F53:F58)</f>
        <v>-6</v>
      </c>
      <c r="G52" s="297">
        <f t="shared" si="1"/>
        <v>-6</v>
      </c>
      <c r="H52" s="184" t="e">
        <f t="shared" si="0"/>
        <v>#DIV/0!</v>
      </c>
      <c r="I52" s="167"/>
    </row>
    <row r="53" spans="1:9" s="290" customFormat="1" ht="36" customHeight="1">
      <c r="A53" s="272" t="s">
        <v>134</v>
      </c>
      <c r="B53" s="95">
        <v>1081</v>
      </c>
      <c r="C53" s="270" t="s">
        <v>196</v>
      </c>
      <c r="D53" s="298" t="s">
        <v>196</v>
      </c>
      <c r="E53" s="298" t="s">
        <v>196</v>
      </c>
      <c r="F53" s="298" t="s">
        <v>196</v>
      </c>
      <c r="G53" s="299" t="e">
        <f t="shared" si="1"/>
        <v>#VALUE!</v>
      </c>
      <c r="H53" s="183" t="e">
        <f t="shared" si="0"/>
        <v>#VALUE!</v>
      </c>
      <c r="I53" s="98"/>
    </row>
    <row r="54" spans="1:9" s="290" customFormat="1" ht="36" customHeight="1">
      <c r="A54" s="272" t="s">
        <v>306</v>
      </c>
      <c r="B54" s="95">
        <v>1082</v>
      </c>
      <c r="C54" s="270" t="s">
        <v>196</v>
      </c>
      <c r="D54" s="298" t="s">
        <v>196</v>
      </c>
      <c r="E54" s="298" t="s">
        <v>196</v>
      </c>
      <c r="F54" s="298" t="s">
        <v>196</v>
      </c>
      <c r="G54" s="299" t="e">
        <f t="shared" si="1"/>
        <v>#VALUE!</v>
      </c>
      <c r="H54" s="183" t="e">
        <f t="shared" si="0"/>
        <v>#VALUE!</v>
      </c>
      <c r="I54" s="98"/>
    </row>
    <row r="55" spans="1:9" s="290" customFormat="1" ht="36" customHeight="1">
      <c r="A55" s="272" t="s">
        <v>62</v>
      </c>
      <c r="B55" s="95">
        <v>1083</v>
      </c>
      <c r="C55" s="270" t="s">
        <v>196</v>
      </c>
      <c r="D55" s="298" t="s">
        <v>196</v>
      </c>
      <c r="E55" s="298" t="s">
        <v>196</v>
      </c>
      <c r="F55" s="298" t="s">
        <v>196</v>
      </c>
      <c r="G55" s="299" t="e">
        <f t="shared" si="1"/>
        <v>#VALUE!</v>
      </c>
      <c r="H55" s="183" t="e">
        <f t="shared" si="0"/>
        <v>#VALUE!</v>
      </c>
      <c r="I55" s="98"/>
    </row>
    <row r="56" spans="1:9" s="290" customFormat="1" ht="36" customHeight="1">
      <c r="A56" s="272" t="s">
        <v>46</v>
      </c>
      <c r="B56" s="95">
        <v>1084</v>
      </c>
      <c r="C56" s="270" t="s">
        <v>196</v>
      </c>
      <c r="D56" s="298" t="s">
        <v>196</v>
      </c>
      <c r="E56" s="298" t="s">
        <v>196</v>
      </c>
      <c r="F56" s="298" t="s">
        <v>196</v>
      </c>
      <c r="G56" s="299" t="e">
        <f t="shared" si="1"/>
        <v>#VALUE!</v>
      </c>
      <c r="H56" s="183" t="e">
        <f t="shared" si="0"/>
        <v>#VALUE!</v>
      </c>
      <c r="I56" s="98"/>
    </row>
    <row r="57" spans="1:9" s="290" customFormat="1" ht="36" customHeight="1">
      <c r="A57" s="272" t="s">
        <v>54</v>
      </c>
      <c r="B57" s="95">
        <v>1085</v>
      </c>
      <c r="C57" s="270" t="s">
        <v>196</v>
      </c>
      <c r="D57" s="298" t="s">
        <v>196</v>
      </c>
      <c r="E57" s="298" t="s">
        <v>196</v>
      </c>
      <c r="F57" s="298" t="s">
        <v>196</v>
      </c>
      <c r="G57" s="299" t="e">
        <f t="shared" si="1"/>
        <v>#VALUE!</v>
      </c>
      <c r="H57" s="183" t="e">
        <f t="shared" si="0"/>
        <v>#VALUE!</v>
      </c>
      <c r="I57" s="98"/>
    </row>
    <row r="58" spans="1:9" s="290" customFormat="1" ht="36" customHeight="1">
      <c r="A58" s="272" t="s">
        <v>572</v>
      </c>
      <c r="B58" s="95">
        <v>1086</v>
      </c>
      <c r="C58" s="270">
        <v>-4</v>
      </c>
      <c r="D58" s="298">
        <v>-6</v>
      </c>
      <c r="E58" s="298" t="s">
        <v>196</v>
      </c>
      <c r="F58" s="298">
        <v>-6</v>
      </c>
      <c r="G58" s="299" t="e">
        <f t="shared" si="1"/>
        <v>#VALUE!</v>
      </c>
      <c r="H58" s="183" t="e">
        <f t="shared" si="0"/>
        <v>#VALUE!</v>
      </c>
      <c r="I58" s="98"/>
    </row>
    <row r="59" spans="1:9" s="290" customFormat="1" ht="44.25" customHeight="1">
      <c r="A59" s="167" t="s">
        <v>4</v>
      </c>
      <c r="B59" s="168">
        <v>1100</v>
      </c>
      <c r="C59" s="300">
        <f>SUM(C18,C19,C40,C48,C52)</f>
        <v>41</v>
      </c>
      <c r="D59" s="301">
        <f>SUM(D18,D19,D40,D48,D52)</f>
        <v>210</v>
      </c>
      <c r="E59" s="301">
        <f>SUM(E18,E19,E40,E48,E52)</f>
        <v>101</v>
      </c>
      <c r="F59" s="301">
        <f>SUM(F18,F19,F40,F48,F52)</f>
        <v>210</v>
      </c>
      <c r="G59" s="301">
        <f t="shared" ref="G59:G77" si="2">F59-E59</f>
        <v>109</v>
      </c>
      <c r="H59" s="232">
        <f t="shared" si="0"/>
        <v>207.92079207920793</v>
      </c>
      <c r="I59" s="167"/>
    </row>
    <row r="60" spans="1:9" s="290" customFormat="1" ht="36" customHeight="1">
      <c r="A60" s="272" t="s">
        <v>83</v>
      </c>
      <c r="B60" s="95">
        <v>1110</v>
      </c>
      <c r="C60" s="270"/>
      <c r="D60" s="298"/>
      <c r="E60" s="298"/>
      <c r="F60" s="298"/>
      <c r="G60" s="299">
        <f t="shared" si="2"/>
        <v>0</v>
      </c>
      <c r="H60" s="183" t="e">
        <f t="shared" si="0"/>
        <v>#DIV/0!</v>
      </c>
      <c r="I60" s="98"/>
    </row>
    <row r="61" spans="1:9" s="290" customFormat="1" ht="36" customHeight="1">
      <c r="A61" s="272" t="s">
        <v>86</v>
      </c>
      <c r="B61" s="95">
        <v>1120</v>
      </c>
      <c r="C61" s="270" t="s">
        <v>196</v>
      </c>
      <c r="D61" s="298" t="s">
        <v>196</v>
      </c>
      <c r="E61" s="298" t="s">
        <v>196</v>
      </c>
      <c r="F61" s="298" t="s">
        <v>196</v>
      </c>
      <c r="G61" s="299" t="e">
        <f>F61-E61</f>
        <v>#VALUE!</v>
      </c>
      <c r="H61" s="183" t="e">
        <f t="shared" si="0"/>
        <v>#VALUE!</v>
      </c>
      <c r="I61" s="98"/>
    </row>
    <row r="62" spans="1:9" s="290" customFormat="1" ht="44.25" customHeight="1">
      <c r="A62" s="167" t="s">
        <v>533</v>
      </c>
      <c r="B62" s="168">
        <v>1130</v>
      </c>
      <c r="C62" s="300">
        <v>53</v>
      </c>
      <c r="D62" s="301">
        <v>46</v>
      </c>
      <c r="E62" s="301">
        <v>52</v>
      </c>
      <c r="F62" s="301">
        <v>46</v>
      </c>
      <c r="G62" s="301">
        <f t="shared" si="2"/>
        <v>-6</v>
      </c>
      <c r="H62" s="232">
        <f t="shared" si="0"/>
        <v>88.461538461538453</v>
      </c>
      <c r="I62" s="167"/>
    </row>
    <row r="63" spans="1:9" s="290" customFormat="1" ht="38.25" customHeight="1">
      <c r="A63" s="167" t="s">
        <v>85</v>
      </c>
      <c r="B63" s="168">
        <v>1140</v>
      </c>
      <c r="C63" s="269" t="s">
        <v>196</v>
      </c>
      <c r="D63" s="297" t="s">
        <v>196</v>
      </c>
      <c r="E63" s="297" t="s">
        <v>196</v>
      </c>
      <c r="F63" s="297" t="s">
        <v>196</v>
      </c>
      <c r="G63" s="302" t="e">
        <f t="shared" si="2"/>
        <v>#VALUE!</v>
      </c>
      <c r="H63" s="295" t="e">
        <f t="shared" si="0"/>
        <v>#VALUE!</v>
      </c>
      <c r="I63" s="168"/>
    </row>
    <row r="64" spans="1:9" s="290" customFormat="1" ht="35.1" customHeight="1">
      <c r="A64" s="167" t="s">
        <v>216</v>
      </c>
      <c r="B64" s="168">
        <v>1150</v>
      </c>
      <c r="C64" s="300">
        <f>SUM(C65:C66)</f>
        <v>0</v>
      </c>
      <c r="D64" s="301">
        <f>SUM(D65:D66)</f>
        <v>0</v>
      </c>
      <c r="E64" s="301">
        <f>SUM(E65:E66)</f>
        <v>0</v>
      </c>
      <c r="F64" s="301">
        <f>SUM(F65:F66)</f>
        <v>0</v>
      </c>
      <c r="G64" s="303">
        <f t="shared" si="2"/>
        <v>0</v>
      </c>
      <c r="H64" s="184" t="e">
        <f t="shared" si="0"/>
        <v>#DIV/0!</v>
      </c>
      <c r="I64" s="167"/>
    </row>
    <row r="65" spans="1:9" s="290" customFormat="1" ht="35.1" customHeight="1">
      <c r="A65" s="272" t="s">
        <v>134</v>
      </c>
      <c r="B65" s="95">
        <v>1151</v>
      </c>
      <c r="C65" s="270"/>
      <c r="D65" s="298"/>
      <c r="E65" s="298"/>
      <c r="F65" s="298"/>
      <c r="G65" s="299">
        <f t="shared" si="2"/>
        <v>0</v>
      </c>
      <c r="H65" s="244" t="e">
        <f t="shared" si="0"/>
        <v>#DIV/0!</v>
      </c>
      <c r="I65" s="98"/>
    </row>
    <row r="66" spans="1:9" s="290" customFormat="1" ht="35.1" customHeight="1">
      <c r="A66" s="272" t="s">
        <v>217</v>
      </c>
      <c r="B66" s="95">
        <v>1152</v>
      </c>
      <c r="C66" s="270"/>
      <c r="D66" s="298"/>
      <c r="E66" s="298"/>
      <c r="F66" s="298"/>
      <c r="G66" s="299"/>
      <c r="H66" s="183" t="e">
        <f t="shared" si="0"/>
        <v>#DIV/0!</v>
      </c>
      <c r="I66" s="98"/>
    </row>
    <row r="67" spans="1:9" s="290" customFormat="1" ht="35.1" customHeight="1">
      <c r="A67" s="167" t="s">
        <v>218</v>
      </c>
      <c r="B67" s="168">
        <v>1160</v>
      </c>
      <c r="C67" s="269">
        <f>SUM(C68:C69)</f>
        <v>0</v>
      </c>
      <c r="D67" s="269">
        <f>SUM(D68:D69)</f>
        <v>0</v>
      </c>
      <c r="E67" s="269">
        <f>SUM(E68:E69)</f>
        <v>0</v>
      </c>
      <c r="F67" s="269">
        <f>SUM(F68:F69)</f>
        <v>0</v>
      </c>
      <c r="G67" s="269">
        <f t="shared" si="2"/>
        <v>0</v>
      </c>
      <c r="H67" s="296" t="e">
        <f t="shared" si="0"/>
        <v>#DIV/0!</v>
      </c>
      <c r="I67" s="269"/>
    </row>
    <row r="68" spans="1:9" s="290" customFormat="1" ht="35.1" customHeight="1">
      <c r="A68" s="272" t="s">
        <v>134</v>
      </c>
      <c r="B68" s="95">
        <v>1161</v>
      </c>
      <c r="C68" s="270" t="s">
        <v>196</v>
      </c>
      <c r="D68" s="298" t="s">
        <v>196</v>
      </c>
      <c r="E68" s="298" t="s">
        <v>196</v>
      </c>
      <c r="F68" s="298" t="s">
        <v>196</v>
      </c>
      <c r="G68" s="299"/>
      <c r="H68" s="183" t="e">
        <f t="shared" si="0"/>
        <v>#VALUE!</v>
      </c>
      <c r="I68" s="98"/>
    </row>
    <row r="69" spans="1:9" s="290" customFormat="1" ht="35.1" customHeight="1">
      <c r="A69" s="272" t="s">
        <v>91</v>
      </c>
      <c r="B69" s="95">
        <v>1162</v>
      </c>
      <c r="C69" s="270" t="s">
        <v>196</v>
      </c>
      <c r="D69" s="298" t="s">
        <v>196</v>
      </c>
      <c r="E69" s="298" t="s">
        <v>196</v>
      </c>
      <c r="F69" s="298" t="s">
        <v>196</v>
      </c>
      <c r="G69" s="299" t="e">
        <f t="shared" si="2"/>
        <v>#VALUE!</v>
      </c>
      <c r="H69" s="183" t="e">
        <f t="shared" si="0"/>
        <v>#VALUE!</v>
      </c>
      <c r="I69" s="98"/>
    </row>
    <row r="70" spans="1:9" s="290" customFormat="1" ht="36" customHeight="1">
      <c r="A70" s="266" t="s">
        <v>74</v>
      </c>
      <c r="B70" s="91">
        <v>1170</v>
      </c>
      <c r="C70" s="269">
        <f>SUM(C59,C60,C61,C62,C63,C64,C67)</f>
        <v>94</v>
      </c>
      <c r="D70" s="297">
        <f>SUM(D59,D60,D61,D62,D63,D64,D67)</f>
        <v>256</v>
      </c>
      <c r="E70" s="297">
        <f>SUM(E59,E60,E61,E62,E63,E64,E67)</f>
        <v>153</v>
      </c>
      <c r="F70" s="297">
        <f>SUM(F59,F60,F61,F62,F63,F64,F67)</f>
        <v>256</v>
      </c>
      <c r="G70" s="297">
        <f t="shared" si="2"/>
        <v>103</v>
      </c>
      <c r="H70" s="237">
        <f t="shared" si="0"/>
        <v>167.3202614379085</v>
      </c>
      <c r="I70" s="93"/>
    </row>
    <row r="71" spans="1:9" s="290" customFormat="1" ht="39" customHeight="1">
      <c r="A71" s="272" t="s">
        <v>209</v>
      </c>
      <c r="B71" s="95">
        <v>1180</v>
      </c>
      <c r="C71" s="270">
        <v>-17</v>
      </c>
      <c r="D71" s="298">
        <v>-46</v>
      </c>
      <c r="E71" s="298">
        <v>-28</v>
      </c>
      <c r="F71" s="298">
        <v>-46</v>
      </c>
      <c r="G71" s="298">
        <f t="shared" si="2"/>
        <v>-18</v>
      </c>
      <c r="H71" s="97">
        <f t="shared" ref="H71:H95" si="3">(F71/E71)*100</f>
        <v>164.28571428571428</v>
      </c>
      <c r="I71" s="98"/>
    </row>
    <row r="72" spans="1:9" s="290" customFormat="1" ht="39" customHeight="1">
      <c r="A72" s="272" t="s">
        <v>210</v>
      </c>
      <c r="B72" s="95">
        <v>1181</v>
      </c>
      <c r="C72" s="270"/>
      <c r="D72" s="298"/>
      <c r="E72" s="298"/>
      <c r="F72" s="298"/>
      <c r="G72" s="299"/>
      <c r="H72" s="183" t="e">
        <f t="shared" si="3"/>
        <v>#DIV/0!</v>
      </c>
      <c r="I72" s="98"/>
    </row>
    <row r="73" spans="1:9" s="290" customFormat="1" ht="39" customHeight="1">
      <c r="A73" s="272" t="s">
        <v>211</v>
      </c>
      <c r="B73" s="95">
        <v>1190</v>
      </c>
      <c r="C73" s="270"/>
      <c r="D73" s="298"/>
      <c r="E73" s="298"/>
      <c r="F73" s="298"/>
      <c r="G73" s="299"/>
      <c r="H73" s="183" t="e">
        <f t="shared" si="3"/>
        <v>#DIV/0!</v>
      </c>
      <c r="I73" s="98"/>
    </row>
    <row r="74" spans="1:9" s="290" customFormat="1" ht="39" customHeight="1">
      <c r="A74" s="272" t="s">
        <v>212</v>
      </c>
      <c r="B74" s="95">
        <v>1191</v>
      </c>
      <c r="C74" s="270" t="s">
        <v>196</v>
      </c>
      <c r="D74" s="298" t="s">
        <v>196</v>
      </c>
      <c r="E74" s="298" t="s">
        <v>196</v>
      </c>
      <c r="F74" s="298" t="s">
        <v>196</v>
      </c>
      <c r="G74" s="299" t="e">
        <f t="shared" si="2"/>
        <v>#VALUE!</v>
      </c>
      <c r="H74" s="183" t="e">
        <f t="shared" si="3"/>
        <v>#VALUE!</v>
      </c>
      <c r="I74" s="98"/>
    </row>
    <row r="75" spans="1:9" s="290" customFormat="1" ht="38.25" customHeight="1">
      <c r="A75" s="167" t="s">
        <v>233</v>
      </c>
      <c r="B75" s="168">
        <v>1200</v>
      </c>
      <c r="C75" s="300">
        <f>SUM(C70,C71,C72,C73,C74)</f>
        <v>77</v>
      </c>
      <c r="D75" s="301">
        <f>SUM(D70,D71,D72,D73,D74)</f>
        <v>210</v>
      </c>
      <c r="E75" s="301">
        <f>SUM(E70,E71,E72,E73,E74)</f>
        <v>125</v>
      </c>
      <c r="F75" s="301">
        <f>SUM(F70,F71,F72,F73,F74)</f>
        <v>210</v>
      </c>
      <c r="G75" s="301">
        <f t="shared" si="2"/>
        <v>85</v>
      </c>
      <c r="H75" s="232">
        <f t="shared" si="3"/>
        <v>168</v>
      </c>
      <c r="I75" s="167"/>
    </row>
    <row r="76" spans="1:9" s="290" customFormat="1" ht="39" customHeight="1">
      <c r="A76" s="272" t="s">
        <v>24</v>
      </c>
      <c r="B76" s="95">
        <v>1201</v>
      </c>
      <c r="C76" s="270">
        <v>77</v>
      </c>
      <c r="D76" s="298">
        <v>210</v>
      </c>
      <c r="E76" s="298">
        <v>125</v>
      </c>
      <c r="F76" s="298">
        <v>210</v>
      </c>
      <c r="G76" s="298">
        <f t="shared" si="2"/>
        <v>85</v>
      </c>
      <c r="H76" s="236">
        <f t="shared" si="3"/>
        <v>168</v>
      </c>
      <c r="I76" s="98"/>
    </row>
    <row r="77" spans="1:9" s="290" customFormat="1" ht="39" customHeight="1">
      <c r="A77" s="272" t="s">
        <v>25</v>
      </c>
      <c r="B77" s="95">
        <v>1202</v>
      </c>
      <c r="C77" s="270" t="s">
        <v>196</v>
      </c>
      <c r="D77" s="298" t="s">
        <v>196</v>
      </c>
      <c r="E77" s="298" t="s">
        <v>196</v>
      </c>
      <c r="F77" s="298" t="s">
        <v>196</v>
      </c>
      <c r="G77" s="299" t="e">
        <f t="shared" si="2"/>
        <v>#VALUE!</v>
      </c>
      <c r="H77" s="183" t="e">
        <f t="shared" si="3"/>
        <v>#VALUE!</v>
      </c>
      <c r="I77" s="98"/>
    </row>
    <row r="78" spans="1:9" s="290" customFormat="1" ht="38.25" customHeight="1">
      <c r="A78" s="167" t="s">
        <v>19</v>
      </c>
      <c r="B78" s="168">
        <v>1210</v>
      </c>
      <c r="C78" s="269">
        <f>SUM(C8,C48,C60,C62,C64,C72,C73)</f>
        <v>13636</v>
      </c>
      <c r="D78" s="297">
        <f>SUM(D8,D48,D60,D62,D64,D72,D73)</f>
        <v>16420</v>
      </c>
      <c r="E78" s="297">
        <f>SUM(E8,E48,E60,E62,E64,E72,E73)</f>
        <v>13824</v>
      </c>
      <c r="F78" s="297">
        <f>SUM(F8,F48,F60,F62,F64,F72,F73)</f>
        <v>16420</v>
      </c>
      <c r="G78" s="297">
        <f>F78-E78</f>
        <v>2596</v>
      </c>
      <c r="H78" s="232">
        <f t="shared" si="3"/>
        <v>118.77893518518519</v>
      </c>
      <c r="I78" s="167"/>
    </row>
    <row r="79" spans="1:9" s="290" customFormat="1" ht="39.75" customHeight="1">
      <c r="A79" s="167" t="s">
        <v>89</v>
      </c>
      <c r="B79" s="168">
        <v>1220</v>
      </c>
      <c r="C79" s="300">
        <f>SUM(C9,C19,C40,C52,C61,C63,C67,C71,C74)</f>
        <v>-13559</v>
      </c>
      <c r="D79" s="301">
        <f>SUM(D9,D19,D40,D52,D61,D63,D67,D71,D74)</f>
        <v>-16210</v>
      </c>
      <c r="E79" s="301">
        <f>SUM(E9,E19,E40,E52,E61,E63,E67,E71,E74)</f>
        <v>-13699</v>
      </c>
      <c r="F79" s="301">
        <f>SUM(F9,F19,F40,F52,F61,F63,F67,F71,F74)</f>
        <v>-16210</v>
      </c>
      <c r="G79" s="301">
        <f>F79-E79</f>
        <v>-2511</v>
      </c>
      <c r="H79" s="232">
        <f t="shared" si="3"/>
        <v>118.32980509526243</v>
      </c>
      <c r="I79" s="167"/>
    </row>
    <row r="80" spans="1:9" s="290" customFormat="1" ht="39" customHeight="1">
      <c r="A80" s="272" t="s">
        <v>151</v>
      </c>
      <c r="B80" s="95">
        <v>1230</v>
      </c>
      <c r="C80" s="270"/>
      <c r="D80" s="298"/>
      <c r="E80" s="298"/>
      <c r="F80" s="298"/>
      <c r="G80" s="298">
        <f>F80-E80</f>
        <v>0</v>
      </c>
      <c r="H80" s="183" t="e">
        <f t="shared" si="3"/>
        <v>#DIV/0!</v>
      </c>
      <c r="I80" s="98"/>
    </row>
    <row r="81" spans="1:9" s="290" customFormat="1" ht="36.75" customHeight="1">
      <c r="A81" s="167" t="s">
        <v>110</v>
      </c>
      <c r="B81" s="167"/>
      <c r="C81" s="300"/>
      <c r="D81" s="301"/>
      <c r="E81" s="301"/>
      <c r="F81" s="301"/>
      <c r="G81" s="301"/>
      <c r="H81" s="167"/>
      <c r="I81" s="167"/>
    </row>
    <row r="82" spans="1:9" s="290" customFormat="1" ht="39" customHeight="1">
      <c r="A82" s="272" t="s">
        <v>160</v>
      </c>
      <c r="B82" s="95">
        <v>1300</v>
      </c>
      <c r="C82" s="270">
        <f>C59</f>
        <v>41</v>
      </c>
      <c r="D82" s="298">
        <f>D59</f>
        <v>210</v>
      </c>
      <c r="E82" s="298">
        <f>E59</f>
        <v>101</v>
      </c>
      <c r="F82" s="298">
        <f>F59</f>
        <v>210</v>
      </c>
      <c r="G82" s="298">
        <f t="shared" ref="G82:G88" si="4">F82-E82</f>
        <v>109</v>
      </c>
      <c r="H82" s="97">
        <f t="shared" si="3"/>
        <v>207.92079207920793</v>
      </c>
      <c r="I82" s="98"/>
    </row>
    <row r="83" spans="1:9" s="290" customFormat="1" ht="39" customHeight="1">
      <c r="A83" s="272" t="s">
        <v>283</v>
      </c>
      <c r="B83" s="95">
        <v>1301</v>
      </c>
      <c r="C83" s="270">
        <f>C93</f>
        <v>276</v>
      </c>
      <c r="D83" s="298">
        <f>D93</f>
        <v>313</v>
      </c>
      <c r="E83" s="298">
        <f>E93</f>
        <v>262</v>
      </c>
      <c r="F83" s="298">
        <f>F93</f>
        <v>313</v>
      </c>
      <c r="G83" s="298">
        <f t="shared" si="4"/>
        <v>51</v>
      </c>
      <c r="H83" s="97">
        <f t="shared" si="3"/>
        <v>119.46564885496183</v>
      </c>
      <c r="I83" s="98"/>
    </row>
    <row r="84" spans="1:9" s="290" customFormat="1" ht="35.1" customHeight="1">
      <c r="A84" s="272" t="s">
        <v>284</v>
      </c>
      <c r="B84" s="95">
        <v>1302</v>
      </c>
      <c r="C84" s="270">
        <f>C49</f>
        <v>0</v>
      </c>
      <c r="D84" s="298">
        <f>D49</f>
        <v>0</v>
      </c>
      <c r="E84" s="298">
        <f>E49</f>
        <v>0</v>
      </c>
      <c r="F84" s="298">
        <f>F49</f>
        <v>0</v>
      </c>
      <c r="G84" s="298">
        <f t="shared" si="4"/>
        <v>0</v>
      </c>
      <c r="H84" s="183" t="e">
        <f t="shared" si="3"/>
        <v>#DIV/0!</v>
      </c>
      <c r="I84" s="98"/>
    </row>
    <row r="85" spans="1:9" s="290" customFormat="1" ht="35.1" customHeight="1">
      <c r="A85" s="272" t="s">
        <v>285</v>
      </c>
      <c r="B85" s="95">
        <v>1303</v>
      </c>
      <c r="C85" s="270">
        <v>0</v>
      </c>
      <c r="D85" s="298">
        <v>0</v>
      </c>
      <c r="E85" s="298">
        <v>0</v>
      </c>
      <c r="F85" s="298">
        <v>0</v>
      </c>
      <c r="G85" s="298">
        <f t="shared" si="4"/>
        <v>0</v>
      </c>
      <c r="H85" s="183" t="e">
        <f t="shared" si="3"/>
        <v>#DIV/0!</v>
      </c>
      <c r="I85" s="98"/>
    </row>
    <row r="86" spans="1:9" s="290" customFormat="1" ht="35.1" customHeight="1">
      <c r="A86" s="272" t="s">
        <v>286</v>
      </c>
      <c r="B86" s="95">
        <v>1304</v>
      </c>
      <c r="C86" s="270">
        <f>C50</f>
        <v>0</v>
      </c>
      <c r="D86" s="298">
        <f>D50</f>
        <v>0</v>
      </c>
      <c r="E86" s="298">
        <f>E50</f>
        <v>0</v>
      </c>
      <c r="F86" s="298">
        <f>F50</f>
        <v>0</v>
      </c>
      <c r="G86" s="298"/>
      <c r="H86" s="183" t="e">
        <f t="shared" si="3"/>
        <v>#DIV/0!</v>
      </c>
      <c r="I86" s="98"/>
    </row>
    <row r="87" spans="1:9" s="290" customFormat="1" ht="35.1" customHeight="1">
      <c r="A87" s="272" t="s">
        <v>287</v>
      </c>
      <c r="B87" s="95">
        <v>1305</v>
      </c>
      <c r="C87" s="270">
        <v>0</v>
      </c>
      <c r="D87" s="298">
        <v>0</v>
      </c>
      <c r="E87" s="298">
        <v>0</v>
      </c>
      <c r="F87" s="298">
        <v>0</v>
      </c>
      <c r="G87" s="298">
        <f t="shared" si="4"/>
        <v>0</v>
      </c>
      <c r="H87" s="183" t="e">
        <f t="shared" si="3"/>
        <v>#DIV/0!</v>
      </c>
      <c r="I87" s="98"/>
    </row>
    <row r="88" spans="1:9" s="290" customFormat="1" ht="27.75" customHeight="1">
      <c r="A88" s="167" t="s">
        <v>104</v>
      </c>
      <c r="B88" s="168">
        <v>1310</v>
      </c>
      <c r="C88" s="300">
        <f>C82+C83-C84-C85-C86-C87</f>
        <v>317</v>
      </c>
      <c r="D88" s="301">
        <f>D82+D83-D84-D85-D86-D87</f>
        <v>523</v>
      </c>
      <c r="E88" s="301">
        <f>E82+E83-E84-E85-E86-E87</f>
        <v>363</v>
      </c>
      <c r="F88" s="301">
        <f>F82+F83-F84-F85-F86-F87</f>
        <v>523</v>
      </c>
      <c r="G88" s="301">
        <f t="shared" si="4"/>
        <v>160</v>
      </c>
      <c r="H88" s="232">
        <f t="shared" si="3"/>
        <v>144.0771349862259</v>
      </c>
      <c r="I88" s="167"/>
    </row>
    <row r="89" spans="1:9" s="290" customFormat="1" ht="39" customHeight="1">
      <c r="A89" s="272" t="s">
        <v>140</v>
      </c>
      <c r="B89" s="95"/>
      <c r="C89" s="270"/>
      <c r="D89" s="298"/>
      <c r="E89" s="298"/>
      <c r="F89" s="298"/>
      <c r="G89" s="298"/>
      <c r="H89" s="97"/>
      <c r="I89" s="98"/>
    </row>
    <row r="90" spans="1:9" s="290" customFormat="1" ht="39" customHeight="1">
      <c r="A90" s="272" t="s">
        <v>161</v>
      </c>
      <c r="B90" s="95">
        <v>1400</v>
      </c>
      <c r="C90" s="270">
        <v>1799</v>
      </c>
      <c r="D90" s="298">
        <f>-(D10)+290</f>
        <v>2101</v>
      </c>
      <c r="E90" s="298">
        <v>1514</v>
      </c>
      <c r="F90" s="298">
        <f>D90</f>
        <v>2101</v>
      </c>
      <c r="G90" s="298">
        <f t="shared" ref="G90:G95" si="5">F90-E90</f>
        <v>587</v>
      </c>
      <c r="H90" s="97">
        <f t="shared" si="3"/>
        <v>138.77146631439894</v>
      </c>
      <c r="I90" s="98"/>
    </row>
    <row r="91" spans="1:9" s="290" customFormat="1" ht="39" customHeight="1">
      <c r="A91" s="272" t="s">
        <v>5</v>
      </c>
      <c r="B91" s="95">
        <v>1410</v>
      </c>
      <c r="C91" s="270">
        <v>8307</v>
      </c>
      <c r="D91" s="298">
        <f>-(D13+D25)</f>
        <v>10213</v>
      </c>
      <c r="E91" s="298">
        <v>8883</v>
      </c>
      <c r="F91" s="298">
        <f>D91</f>
        <v>10213</v>
      </c>
      <c r="G91" s="298">
        <f t="shared" si="5"/>
        <v>1330</v>
      </c>
      <c r="H91" s="97">
        <f t="shared" si="3"/>
        <v>114.97241922773837</v>
      </c>
      <c r="I91" s="98"/>
    </row>
    <row r="92" spans="1:9" s="290" customFormat="1" ht="39" customHeight="1">
      <c r="A92" s="272" t="s">
        <v>6</v>
      </c>
      <c r="B92" s="95">
        <v>1420</v>
      </c>
      <c r="C92" s="270">
        <v>1925</v>
      </c>
      <c r="D92" s="298">
        <f>-(D14+D26)</f>
        <v>2292</v>
      </c>
      <c r="E92" s="298">
        <v>1955</v>
      </c>
      <c r="F92" s="298">
        <f>D92</f>
        <v>2292</v>
      </c>
      <c r="G92" s="298">
        <f t="shared" si="5"/>
        <v>337</v>
      </c>
      <c r="H92" s="97">
        <f t="shared" si="3"/>
        <v>117.2378516624041</v>
      </c>
      <c r="I92" s="98"/>
    </row>
    <row r="93" spans="1:9" s="290" customFormat="1" ht="39" customHeight="1">
      <c r="A93" s="272" t="s">
        <v>7</v>
      </c>
      <c r="B93" s="95">
        <v>1430</v>
      </c>
      <c r="C93" s="270">
        <v>276</v>
      </c>
      <c r="D93" s="298">
        <f>-(D16+D27)</f>
        <v>313</v>
      </c>
      <c r="E93" s="298">
        <v>262</v>
      </c>
      <c r="F93" s="298">
        <f>D93</f>
        <v>313</v>
      </c>
      <c r="G93" s="298">
        <f t="shared" si="5"/>
        <v>51</v>
      </c>
      <c r="H93" s="97">
        <f t="shared" si="3"/>
        <v>119.46564885496183</v>
      </c>
      <c r="I93" s="98"/>
    </row>
    <row r="94" spans="1:9" s="290" customFormat="1" ht="39" customHeight="1">
      <c r="A94" s="272" t="s">
        <v>27</v>
      </c>
      <c r="B94" s="95">
        <v>1440</v>
      </c>
      <c r="C94" s="270">
        <v>1235</v>
      </c>
      <c r="D94" s="298">
        <f>-(D11+D12+D15+D17+D24+D31+D32+D33+D37+D46+D58+D39)-290</f>
        <v>1245</v>
      </c>
      <c r="E94" s="298">
        <v>1057</v>
      </c>
      <c r="F94" s="298">
        <f>D94</f>
        <v>1245</v>
      </c>
      <c r="G94" s="298">
        <f t="shared" si="5"/>
        <v>188</v>
      </c>
      <c r="H94" s="97">
        <f t="shared" si="3"/>
        <v>117.78618732261117</v>
      </c>
      <c r="I94" s="98"/>
    </row>
    <row r="95" spans="1:9" s="290" customFormat="1" ht="39" customHeight="1">
      <c r="A95" s="167" t="s">
        <v>50</v>
      </c>
      <c r="B95" s="168">
        <v>1450</v>
      </c>
      <c r="C95" s="300">
        <f>SUM(C90,C91:C94)</f>
        <v>13542</v>
      </c>
      <c r="D95" s="301">
        <f>SUM(D90,D91:D94)</f>
        <v>16164</v>
      </c>
      <c r="E95" s="301">
        <f>SUM(E90,E91:E94)</f>
        <v>13671</v>
      </c>
      <c r="F95" s="301">
        <f>SUM(F90,F91:F94)</f>
        <v>16164</v>
      </c>
      <c r="G95" s="301">
        <f t="shared" si="5"/>
        <v>2493</v>
      </c>
      <c r="H95" s="245">
        <f t="shared" si="3"/>
        <v>118.23568136932192</v>
      </c>
      <c r="I95" s="167"/>
    </row>
    <row r="96" spans="1:9" s="290" customFormat="1" ht="18.75" customHeight="1">
      <c r="A96" s="101"/>
      <c r="B96" s="102"/>
      <c r="C96" s="102"/>
      <c r="D96" s="257"/>
      <c r="E96" s="257"/>
      <c r="F96" s="257"/>
      <c r="G96" s="257"/>
      <c r="H96" s="102"/>
      <c r="I96" s="102"/>
    </row>
    <row r="97" spans="1:9" s="290" customFormat="1" ht="18.75" customHeight="1">
      <c r="A97" s="101"/>
      <c r="B97" s="102"/>
      <c r="C97" s="102"/>
      <c r="D97" s="257"/>
      <c r="E97" s="257"/>
      <c r="F97" s="257"/>
      <c r="G97" s="257"/>
      <c r="H97" s="102"/>
      <c r="I97" s="102"/>
    </row>
    <row r="98" spans="1:9" s="290" customFormat="1" ht="18.75" customHeight="1">
      <c r="A98" s="101"/>
      <c r="B98" s="102"/>
      <c r="C98" s="102"/>
      <c r="D98" s="257"/>
      <c r="E98" s="257"/>
      <c r="F98" s="257"/>
      <c r="G98" s="257"/>
      <c r="H98" s="102"/>
      <c r="I98" s="102"/>
    </row>
    <row r="99" spans="1:9" s="290" customFormat="1" ht="18.75" customHeight="1">
      <c r="A99" s="101"/>
      <c r="B99" s="102"/>
      <c r="C99" s="102"/>
      <c r="D99" s="257"/>
      <c r="E99" s="257"/>
      <c r="F99" s="257"/>
      <c r="G99" s="257"/>
      <c r="H99" s="102"/>
      <c r="I99" s="102"/>
    </row>
    <row r="100" spans="1:9" ht="37.5" customHeight="1">
      <c r="A100" s="103" t="s">
        <v>576</v>
      </c>
      <c r="B100" s="104"/>
      <c r="C100" s="494" t="s">
        <v>80</v>
      </c>
      <c r="D100" s="494"/>
      <c r="E100" s="258"/>
      <c r="F100" s="495" t="s">
        <v>575</v>
      </c>
      <c r="G100" s="495"/>
      <c r="H100" s="495"/>
      <c r="I100" s="265"/>
    </row>
    <row r="101" spans="1:9" s="291" customFormat="1">
      <c r="A101" s="267" t="s">
        <v>379</v>
      </c>
      <c r="B101" s="265"/>
      <c r="C101" s="492" t="s">
        <v>182</v>
      </c>
      <c r="D101" s="492"/>
      <c r="E101" s="288"/>
      <c r="F101" s="493" t="s">
        <v>77</v>
      </c>
      <c r="G101" s="493"/>
      <c r="H101" s="493"/>
      <c r="I101" s="109"/>
    </row>
    <row r="102" spans="1:9">
      <c r="A102" s="116"/>
      <c r="B102" s="267"/>
      <c r="C102" s="267"/>
      <c r="H102" s="267"/>
      <c r="I102" s="267"/>
    </row>
    <row r="103" spans="1:9">
      <c r="A103" s="116"/>
      <c r="B103" s="267"/>
      <c r="C103" s="267"/>
      <c r="H103" s="267"/>
      <c r="I103" s="267"/>
    </row>
    <row r="104" spans="1:9">
      <c r="A104" s="116"/>
      <c r="B104" s="267"/>
      <c r="C104" s="267"/>
      <c r="H104" s="267"/>
      <c r="I104" s="267"/>
    </row>
    <row r="105" spans="1:9">
      <c r="A105" s="116"/>
      <c r="B105" s="267"/>
      <c r="C105" s="267"/>
      <c r="E105" s="292"/>
      <c r="H105" s="267"/>
      <c r="I105" s="267"/>
    </row>
    <row r="106" spans="1:9">
      <c r="A106" s="116"/>
      <c r="B106" s="267"/>
      <c r="C106" s="267"/>
      <c r="H106" s="267"/>
      <c r="I106" s="267"/>
    </row>
    <row r="107" spans="1:9">
      <c r="A107" s="116"/>
      <c r="B107" s="267"/>
      <c r="C107" s="267"/>
      <c r="E107" s="292"/>
      <c r="H107" s="267"/>
      <c r="I107" s="267"/>
    </row>
    <row r="108" spans="1:9">
      <c r="A108" s="116"/>
      <c r="B108" s="267"/>
      <c r="C108" s="267"/>
      <c r="H108" s="267"/>
      <c r="I108" s="267"/>
    </row>
    <row r="109" spans="1:9">
      <c r="A109" s="293"/>
    </row>
    <row r="110" spans="1:9">
      <c r="A110" s="293"/>
    </row>
    <row r="111" spans="1:9">
      <c r="A111" s="293"/>
    </row>
    <row r="112" spans="1:9">
      <c r="A112" s="293"/>
    </row>
    <row r="113" spans="1:1">
      <c r="A113" s="293"/>
    </row>
    <row r="114" spans="1:1">
      <c r="A114" s="293"/>
    </row>
    <row r="115" spans="1:1">
      <c r="A115" s="293"/>
    </row>
    <row r="116" spans="1:1">
      <c r="A116" s="293"/>
    </row>
    <row r="117" spans="1:1">
      <c r="A117" s="293"/>
    </row>
    <row r="118" spans="1:1">
      <c r="A118" s="293"/>
    </row>
    <row r="119" spans="1:1">
      <c r="A119" s="293"/>
    </row>
    <row r="120" spans="1:1">
      <c r="A120" s="293"/>
    </row>
    <row r="121" spans="1:1">
      <c r="A121" s="293"/>
    </row>
    <row r="122" spans="1:1">
      <c r="A122" s="293"/>
    </row>
    <row r="123" spans="1:1">
      <c r="A123" s="293"/>
    </row>
    <row r="124" spans="1:1">
      <c r="A124" s="293"/>
    </row>
    <row r="125" spans="1:1">
      <c r="A125" s="293"/>
    </row>
    <row r="126" spans="1:1">
      <c r="A126" s="293"/>
    </row>
    <row r="127" spans="1:1">
      <c r="A127" s="293"/>
    </row>
    <row r="128" spans="1:1">
      <c r="A128" s="293"/>
    </row>
    <row r="129" spans="1:1">
      <c r="A129" s="293"/>
    </row>
    <row r="130" spans="1:1">
      <c r="A130" s="293"/>
    </row>
    <row r="131" spans="1:1">
      <c r="A131" s="293"/>
    </row>
    <row r="132" spans="1:1">
      <c r="A132" s="293"/>
    </row>
    <row r="133" spans="1:1">
      <c r="A133" s="293"/>
    </row>
    <row r="134" spans="1:1">
      <c r="A134" s="293"/>
    </row>
    <row r="135" spans="1:1">
      <c r="A135" s="293"/>
    </row>
    <row r="136" spans="1:1">
      <c r="A136" s="293"/>
    </row>
    <row r="137" spans="1:1">
      <c r="A137" s="293"/>
    </row>
    <row r="138" spans="1:1">
      <c r="A138" s="293"/>
    </row>
    <row r="139" spans="1:1">
      <c r="A139" s="293"/>
    </row>
    <row r="140" spans="1:1">
      <c r="A140" s="293"/>
    </row>
    <row r="141" spans="1:1">
      <c r="A141" s="293"/>
    </row>
    <row r="142" spans="1:1">
      <c r="A142" s="293"/>
    </row>
    <row r="143" spans="1:1">
      <c r="A143" s="293"/>
    </row>
    <row r="144" spans="1:1">
      <c r="A144" s="293"/>
    </row>
    <row r="145" spans="1:1">
      <c r="A145" s="293"/>
    </row>
    <row r="146" spans="1:1">
      <c r="A146" s="293"/>
    </row>
    <row r="147" spans="1:1">
      <c r="A147" s="293"/>
    </row>
    <row r="148" spans="1:1">
      <c r="A148" s="293"/>
    </row>
    <row r="149" spans="1:1">
      <c r="A149" s="293"/>
    </row>
    <row r="150" spans="1:1">
      <c r="A150" s="293"/>
    </row>
    <row r="151" spans="1:1">
      <c r="A151" s="293"/>
    </row>
    <row r="152" spans="1:1">
      <c r="A152" s="293"/>
    </row>
    <row r="153" spans="1:1">
      <c r="A153" s="293"/>
    </row>
    <row r="154" spans="1:1">
      <c r="A154" s="293"/>
    </row>
    <row r="155" spans="1:1">
      <c r="A155" s="293"/>
    </row>
    <row r="156" spans="1:1">
      <c r="A156" s="293"/>
    </row>
    <row r="157" spans="1:1">
      <c r="A157" s="293"/>
    </row>
    <row r="158" spans="1:1">
      <c r="A158" s="293"/>
    </row>
    <row r="159" spans="1:1">
      <c r="A159" s="293"/>
    </row>
    <row r="160" spans="1:1">
      <c r="A160" s="294"/>
    </row>
    <row r="161" spans="1:1">
      <c r="A161" s="294"/>
    </row>
    <row r="162" spans="1:1">
      <c r="A162" s="294"/>
    </row>
    <row r="163" spans="1:1">
      <c r="A163" s="294"/>
    </row>
    <row r="164" spans="1:1">
      <c r="A164" s="294"/>
    </row>
    <row r="165" spans="1:1">
      <c r="A165" s="294"/>
    </row>
    <row r="166" spans="1:1">
      <c r="A166" s="294"/>
    </row>
    <row r="167" spans="1:1">
      <c r="A167" s="294"/>
    </row>
    <row r="168" spans="1:1">
      <c r="A168" s="294"/>
    </row>
    <row r="169" spans="1:1">
      <c r="A169" s="294"/>
    </row>
    <row r="170" spans="1:1">
      <c r="A170" s="294"/>
    </row>
    <row r="171" spans="1:1">
      <c r="A171" s="294"/>
    </row>
    <row r="172" spans="1:1">
      <c r="A172" s="294"/>
    </row>
    <row r="173" spans="1:1">
      <c r="A173" s="294"/>
    </row>
    <row r="174" spans="1:1">
      <c r="A174" s="294"/>
    </row>
    <row r="175" spans="1:1">
      <c r="A175" s="294"/>
    </row>
    <row r="176" spans="1:1">
      <c r="A176" s="294"/>
    </row>
    <row r="177" spans="1:1">
      <c r="A177" s="294"/>
    </row>
    <row r="178" spans="1:1">
      <c r="A178" s="294"/>
    </row>
    <row r="179" spans="1:1">
      <c r="A179" s="294"/>
    </row>
    <row r="180" spans="1:1">
      <c r="A180" s="294"/>
    </row>
    <row r="181" spans="1:1">
      <c r="A181" s="294"/>
    </row>
    <row r="182" spans="1:1">
      <c r="A182" s="294"/>
    </row>
    <row r="183" spans="1:1">
      <c r="A183" s="294"/>
    </row>
    <row r="184" spans="1:1">
      <c r="A184" s="294"/>
    </row>
    <row r="185" spans="1:1">
      <c r="A185" s="294"/>
    </row>
    <row r="186" spans="1:1">
      <c r="A186" s="294"/>
    </row>
    <row r="187" spans="1:1">
      <c r="A187" s="294"/>
    </row>
    <row r="188" spans="1:1">
      <c r="A188" s="294"/>
    </row>
    <row r="189" spans="1:1">
      <c r="A189" s="294"/>
    </row>
    <row r="190" spans="1:1">
      <c r="A190" s="294"/>
    </row>
    <row r="191" spans="1:1">
      <c r="A191" s="294"/>
    </row>
    <row r="192" spans="1:1">
      <c r="A192" s="294"/>
    </row>
    <row r="193" spans="1:1">
      <c r="A193" s="294"/>
    </row>
    <row r="194" spans="1:1">
      <c r="A194" s="294"/>
    </row>
    <row r="195" spans="1:1">
      <c r="A195" s="294"/>
    </row>
    <row r="196" spans="1:1">
      <c r="A196" s="294"/>
    </row>
    <row r="197" spans="1:1">
      <c r="A197" s="294"/>
    </row>
    <row r="198" spans="1:1">
      <c r="A198" s="294"/>
    </row>
    <row r="199" spans="1:1">
      <c r="A199" s="294"/>
    </row>
    <row r="200" spans="1:1">
      <c r="A200" s="294"/>
    </row>
    <row r="201" spans="1:1">
      <c r="A201" s="294"/>
    </row>
    <row r="202" spans="1:1">
      <c r="A202" s="294"/>
    </row>
    <row r="203" spans="1:1">
      <c r="A203" s="294"/>
    </row>
    <row r="204" spans="1:1">
      <c r="A204" s="294"/>
    </row>
    <row r="205" spans="1:1">
      <c r="A205" s="294"/>
    </row>
    <row r="206" spans="1:1">
      <c r="A206" s="294"/>
    </row>
    <row r="207" spans="1:1">
      <c r="A207" s="294"/>
    </row>
    <row r="208" spans="1:1">
      <c r="A208" s="294"/>
    </row>
    <row r="209" spans="1:1">
      <c r="A209" s="294"/>
    </row>
    <row r="210" spans="1:1">
      <c r="A210" s="294"/>
    </row>
    <row r="211" spans="1:1">
      <c r="A211" s="294"/>
    </row>
    <row r="212" spans="1:1">
      <c r="A212" s="294"/>
    </row>
    <row r="213" spans="1:1">
      <c r="A213" s="294"/>
    </row>
    <row r="214" spans="1:1">
      <c r="A214" s="294"/>
    </row>
    <row r="215" spans="1:1">
      <c r="A215" s="294"/>
    </row>
    <row r="216" spans="1:1">
      <c r="A216" s="294"/>
    </row>
    <row r="217" spans="1:1">
      <c r="A217" s="294"/>
    </row>
    <row r="218" spans="1:1">
      <c r="A218" s="294"/>
    </row>
    <row r="219" spans="1:1">
      <c r="A219" s="294"/>
    </row>
    <row r="220" spans="1:1">
      <c r="A220" s="294"/>
    </row>
    <row r="221" spans="1:1">
      <c r="A221" s="294"/>
    </row>
    <row r="222" spans="1:1">
      <c r="A222" s="294"/>
    </row>
    <row r="223" spans="1:1">
      <c r="A223" s="294"/>
    </row>
    <row r="224" spans="1:1">
      <c r="A224" s="294"/>
    </row>
    <row r="225" spans="1:1">
      <c r="A225" s="294"/>
    </row>
    <row r="226" spans="1:1">
      <c r="A226" s="294"/>
    </row>
    <row r="227" spans="1:1">
      <c r="A227" s="294"/>
    </row>
    <row r="228" spans="1:1">
      <c r="A228" s="294"/>
    </row>
    <row r="229" spans="1:1">
      <c r="A229" s="294"/>
    </row>
    <row r="230" spans="1:1">
      <c r="A230" s="294"/>
    </row>
    <row r="231" spans="1:1">
      <c r="A231" s="294"/>
    </row>
    <row r="232" spans="1:1">
      <c r="A232" s="294"/>
    </row>
    <row r="233" spans="1:1">
      <c r="A233" s="294"/>
    </row>
    <row r="234" spans="1:1">
      <c r="A234" s="294"/>
    </row>
    <row r="235" spans="1:1">
      <c r="A235" s="294"/>
    </row>
    <row r="236" spans="1:1">
      <c r="A236" s="294"/>
    </row>
    <row r="237" spans="1:1">
      <c r="A237" s="294"/>
    </row>
    <row r="238" spans="1:1">
      <c r="A238" s="294"/>
    </row>
    <row r="239" spans="1:1">
      <c r="A239" s="294"/>
    </row>
    <row r="240" spans="1:1">
      <c r="A240" s="294"/>
    </row>
    <row r="241" spans="1:1">
      <c r="A241" s="294"/>
    </row>
    <row r="242" spans="1:1">
      <c r="A242" s="294"/>
    </row>
    <row r="243" spans="1:1">
      <c r="A243" s="294"/>
    </row>
    <row r="244" spans="1:1">
      <c r="A244" s="294"/>
    </row>
    <row r="245" spans="1:1">
      <c r="A245" s="294"/>
    </row>
    <row r="246" spans="1:1">
      <c r="A246" s="294"/>
    </row>
    <row r="247" spans="1:1">
      <c r="A247" s="294"/>
    </row>
    <row r="248" spans="1:1">
      <c r="A248" s="294"/>
    </row>
    <row r="249" spans="1:1">
      <c r="A249" s="294"/>
    </row>
    <row r="250" spans="1:1">
      <c r="A250" s="294"/>
    </row>
    <row r="251" spans="1:1">
      <c r="A251" s="294"/>
    </row>
    <row r="252" spans="1:1">
      <c r="A252" s="294"/>
    </row>
    <row r="253" spans="1:1">
      <c r="A253" s="294"/>
    </row>
    <row r="254" spans="1:1">
      <c r="A254" s="294"/>
    </row>
    <row r="255" spans="1:1">
      <c r="A255" s="294"/>
    </row>
    <row r="256" spans="1:1">
      <c r="A256" s="294"/>
    </row>
    <row r="257" spans="1:1">
      <c r="A257" s="294"/>
    </row>
    <row r="258" spans="1:1">
      <c r="A258" s="294"/>
    </row>
    <row r="259" spans="1:1">
      <c r="A259" s="294"/>
    </row>
    <row r="260" spans="1:1">
      <c r="A260" s="294"/>
    </row>
    <row r="261" spans="1:1">
      <c r="A261" s="294"/>
    </row>
    <row r="262" spans="1:1">
      <c r="A262" s="294"/>
    </row>
    <row r="263" spans="1:1">
      <c r="A263" s="294"/>
    </row>
    <row r="264" spans="1:1">
      <c r="A264" s="294"/>
    </row>
    <row r="265" spans="1:1">
      <c r="A265" s="294"/>
    </row>
    <row r="266" spans="1:1">
      <c r="A266" s="294"/>
    </row>
    <row r="267" spans="1:1">
      <c r="A267" s="294"/>
    </row>
    <row r="268" spans="1:1">
      <c r="A268" s="294"/>
    </row>
    <row r="269" spans="1:1">
      <c r="A269" s="294"/>
    </row>
    <row r="270" spans="1:1">
      <c r="A270" s="294"/>
    </row>
    <row r="271" spans="1:1">
      <c r="A271" s="294"/>
    </row>
    <row r="272" spans="1:1">
      <c r="A272" s="294"/>
    </row>
    <row r="273" spans="1:1">
      <c r="A273" s="294"/>
    </row>
    <row r="274" spans="1:1">
      <c r="A274" s="294"/>
    </row>
    <row r="275" spans="1:1">
      <c r="A275" s="294"/>
    </row>
    <row r="276" spans="1:1">
      <c r="A276" s="294"/>
    </row>
    <row r="277" spans="1:1">
      <c r="A277" s="294"/>
    </row>
    <row r="278" spans="1:1">
      <c r="A278" s="294"/>
    </row>
    <row r="279" spans="1:1">
      <c r="A279" s="294"/>
    </row>
    <row r="280" spans="1:1">
      <c r="A280" s="294"/>
    </row>
    <row r="281" spans="1:1">
      <c r="A281" s="294"/>
    </row>
    <row r="282" spans="1:1">
      <c r="A282" s="294"/>
    </row>
    <row r="283" spans="1:1">
      <c r="A283" s="294"/>
    </row>
    <row r="284" spans="1:1">
      <c r="A284" s="294"/>
    </row>
    <row r="285" spans="1:1">
      <c r="A285" s="294"/>
    </row>
    <row r="286" spans="1:1">
      <c r="A286" s="294"/>
    </row>
    <row r="287" spans="1:1">
      <c r="A287" s="294"/>
    </row>
    <row r="288" spans="1:1">
      <c r="A288" s="294"/>
    </row>
    <row r="289" spans="1:1">
      <c r="A289" s="294"/>
    </row>
    <row r="290" spans="1:1">
      <c r="A290" s="294"/>
    </row>
    <row r="291" spans="1:1">
      <c r="A291" s="294"/>
    </row>
    <row r="292" spans="1:1">
      <c r="A292" s="294"/>
    </row>
    <row r="293" spans="1:1">
      <c r="A293" s="294"/>
    </row>
    <row r="294" spans="1:1">
      <c r="A294" s="294"/>
    </row>
    <row r="295" spans="1:1">
      <c r="A295" s="294"/>
    </row>
    <row r="296" spans="1:1">
      <c r="A296" s="294"/>
    </row>
    <row r="297" spans="1:1">
      <c r="A297" s="294"/>
    </row>
    <row r="298" spans="1:1">
      <c r="A298" s="294"/>
    </row>
    <row r="299" spans="1:1">
      <c r="A299" s="294"/>
    </row>
    <row r="300" spans="1:1">
      <c r="A300" s="294"/>
    </row>
    <row r="301" spans="1:1">
      <c r="A301" s="294"/>
    </row>
    <row r="302" spans="1:1">
      <c r="A302" s="294"/>
    </row>
    <row r="303" spans="1:1">
      <c r="A303" s="294"/>
    </row>
    <row r="304" spans="1:1">
      <c r="A304" s="294"/>
    </row>
    <row r="305" spans="1:1">
      <c r="A305" s="294"/>
    </row>
    <row r="306" spans="1:1">
      <c r="A306" s="294"/>
    </row>
    <row r="307" spans="1:1">
      <c r="A307" s="294"/>
    </row>
    <row r="308" spans="1:1">
      <c r="A308" s="294"/>
    </row>
    <row r="309" spans="1:1">
      <c r="A309" s="294"/>
    </row>
    <row r="310" spans="1:1">
      <c r="A310" s="294"/>
    </row>
    <row r="311" spans="1:1">
      <c r="A311" s="294"/>
    </row>
    <row r="312" spans="1:1">
      <c r="A312" s="294"/>
    </row>
    <row r="313" spans="1:1">
      <c r="A313" s="294"/>
    </row>
    <row r="314" spans="1:1">
      <c r="A314" s="294"/>
    </row>
    <row r="315" spans="1:1">
      <c r="A315" s="294"/>
    </row>
    <row r="316" spans="1:1">
      <c r="A316" s="294"/>
    </row>
    <row r="317" spans="1:1">
      <c r="A317" s="294"/>
    </row>
    <row r="318" spans="1:1">
      <c r="A318" s="294"/>
    </row>
    <row r="319" spans="1:1">
      <c r="A319" s="294"/>
    </row>
    <row r="320" spans="1:1">
      <c r="A320" s="294"/>
    </row>
    <row r="321" spans="1:1">
      <c r="A321" s="294"/>
    </row>
    <row r="322" spans="1:1">
      <c r="A322" s="294"/>
    </row>
    <row r="323" spans="1:1">
      <c r="A323" s="294"/>
    </row>
    <row r="324" spans="1:1">
      <c r="A324" s="294"/>
    </row>
    <row r="325" spans="1:1">
      <c r="A325" s="294"/>
    </row>
    <row r="326" spans="1:1">
      <c r="A326" s="294"/>
    </row>
  </sheetData>
  <mergeCells count="10">
    <mergeCell ref="C101:D101"/>
    <mergeCell ref="F101:H101"/>
    <mergeCell ref="C100:D100"/>
    <mergeCell ref="F100:H100"/>
    <mergeCell ref="A2:I2"/>
    <mergeCell ref="C4:D4"/>
    <mergeCell ref="E4:I4"/>
    <mergeCell ref="B4:B5"/>
    <mergeCell ref="A4:A5"/>
    <mergeCell ref="A7:I7"/>
  </mergeCells>
  <phoneticPr fontId="0" type="noConversion"/>
  <pageMargins left="0.24" right="0.16" top="0.2" bottom="0.2" header="0.19685039370078741" footer="0.11811023622047245"/>
  <pageSetup paperSize="9" scale="50" orientation="landscape" verticalDpi="300" r:id="rId1"/>
  <headerFooter alignWithMargins="0"/>
  <rowBreaks count="1" manualBreakCount="1">
    <brk id="101" max="8" man="1"/>
  </rowBreaks>
  <ignoredErrors>
    <ignoredError sqref="H88 H90 G74:G77 G19:G21 G69:G71 G45:G47 G10:G18 G67 H53:H58 G59:G65 H9:H21 H59:H80 G53:G58 H83:H84 F88:G88 G85:G87 H85:H87 C88:D88 G22:G36 H22:H36 H91:H95 G38:G44 H38:H5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274"/>
  <sheetViews>
    <sheetView view="pageBreakPreview" topLeftCell="A4" zoomScale="80" zoomScaleNormal="80" zoomScaleSheetLayoutView="80" workbookViewId="0">
      <selection activeCell="P28" sqref="P28"/>
    </sheetView>
  </sheetViews>
  <sheetFormatPr defaultRowHeight="18.75"/>
  <cols>
    <col min="1" max="1" width="79" style="2" customWidth="1"/>
    <col min="2" max="2" width="12.85546875" style="277" customWidth="1"/>
    <col min="3" max="3" width="15.7109375" style="277" customWidth="1"/>
    <col min="4" max="4" width="18" style="277" customWidth="1"/>
    <col min="5" max="5" width="16.7109375" style="277" customWidth="1"/>
    <col min="6" max="6" width="15.140625" style="277" customWidth="1"/>
    <col min="7" max="7" width="14.140625" style="277" customWidth="1"/>
    <col min="8" max="16384" width="9.140625" style="2"/>
  </cols>
  <sheetData>
    <row r="2" spans="1:9">
      <c r="A2" s="499" t="s">
        <v>446</v>
      </c>
      <c r="B2" s="499"/>
      <c r="C2" s="499"/>
      <c r="D2" s="499"/>
      <c r="E2" s="499"/>
      <c r="F2" s="499"/>
      <c r="G2" s="499"/>
    </row>
    <row r="3" spans="1:9">
      <c r="A3" s="280"/>
      <c r="B3" s="18"/>
      <c r="C3" s="18"/>
      <c r="D3" s="280"/>
      <c r="E3" s="280"/>
      <c r="F3" s="280"/>
      <c r="G3" s="18"/>
    </row>
    <row r="4" spans="1:9" ht="56.25" customHeight="1">
      <c r="A4" s="285" t="s">
        <v>162</v>
      </c>
      <c r="B4" s="25" t="s">
        <v>18</v>
      </c>
      <c r="C4" s="25" t="s">
        <v>463</v>
      </c>
      <c r="D4" s="25" t="s">
        <v>464</v>
      </c>
      <c r="E4" s="25" t="s">
        <v>465</v>
      </c>
      <c r="F4" s="25" t="s">
        <v>420</v>
      </c>
      <c r="G4" s="360" t="s">
        <v>468</v>
      </c>
    </row>
    <row r="5" spans="1:9" ht="19.5" customHeight="1">
      <c r="A5" s="185">
        <v>1</v>
      </c>
      <c r="B5" s="283">
        <v>2</v>
      </c>
      <c r="C5" s="283">
        <v>3</v>
      </c>
      <c r="D5" s="283">
        <v>4</v>
      </c>
      <c r="E5" s="283">
        <v>5</v>
      </c>
      <c r="F5" s="283">
        <v>6</v>
      </c>
      <c r="G5" s="283">
        <v>7</v>
      </c>
    </row>
    <row r="6" spans="1:9" ht="41.25" customHeight="1">
      <c r="A6" s="361" t="s">
        <v>416</v>
      </c>
      <c r="B6" s="362">
        <v>1018</v>
      </c>
      <c r="C6" s="363">
        <f>SUM(C7:C19)</f>
        <v>496</v>
      </c>
      <c r="D6" s="363">
        <f t="shared" ref="D6:E6" si="0">SUM(D7:D19)</f>
        <v>310.5</v>
      </c>
      <c r="E6" s="363">
        <f t="shared" si="0"/>
        <v>482</v>
      </c>
      <c r="F6" s="363">
        <f>E6-D6</f>
        <v>171.5</v>
      </c>
      <c r="G6" s="364">
        <f>(E6/D6)*100</f>
        <v>155.23349436392914</v>
      </c>
    </row>
    <row r="7" spans="1:9" ht="27.75" customHeight="1">
      <c r="A7" s="365" t="s">
        <v>510</v>
      </c>
      <c r="B7" s="362"/>
      <c r="C7" s="366">
        <v>276</v>
      </c>
      <c r="D7" s="366">
        <v>90</v>
      </c>
      <c r="E7" s="366">
        <v>250</v>
      </c>
      <c r="F7" s="366">
        <f t="shared" ref="F7:F19" si="1">E7-D7</f>
        <v>160</v>
      </c>
      <c r="G7" s="366">
        <f t="shared" ref="G7:G19" si="2">(E7/D7)*100</f>
        <v>277.77777777777777</v>
      </c>
      <c r="I7" s="2" t="s">
        <v>564</v>
      </c>
    </row>
    <row r="8" spans="1:9" ht="24" customHeight="1">
      <c r="A8" s="365" t="s">
        <v>502</v>
      </c>
      <c r="B8" s="362"/>
      <c r="C8" s="366">
        <v>14</v>
      </c>
      <c r="D8" s="366">
        <v>14</v>
      </c>
      <c r="E8" s="366">
        <v>18</v>
      </c>
      <c r="F8" s="366">
        <f t="shared" si="1"/>
        <v>4</v>
      </c>
      <c r="G8" s="366">
        <f t="shared" si="2"/>
        <v>128.57142857142858</v>
      </c>
    </row>
    <row r="9" spans="1:9" ht="24" customHeight="1">
      <c r="A9" s="365" t="s">
        <v>503</v>
      </c>
      <c r="B9" s="362"/>
      <c r="C9" s="366">
        <v>8</v>
      </c>
      <c r="D9" s="366">
        <v>7</v>
      </c>
      <c r="E9" s="366">
        <v>10</v>
      </c>
      <c r="F9" s="366">
        <f t="shared" si="1"/>
        <v>3</v>
      </c>
      <c r="G9" s="366">
        <f t="shared" si="2"/>
        <v>142.85714285714286</v>
      </c>
    </row>
    <row r="10" spans="1:9" ht="24" customHeight="1">
      <c r="A10" s="365" t="s">
        <v>504</v>
      </c>
      <c r="B10" s="362"/>
      <c r="C10" s="366">
        <v>3</v>
      </c>
      <c r="D10" s="366">
        <v>3</v>
      </c>
      <c r="E10" s="366">
        <v>4</v>
      </c>
      <c r="F10" s="366">
        <f t="shared" si="1"/>
        <v>1</v>
      </c>
      <c r="G10" s="366">
        <f t="shared" si="2"/>
        <v>133.33333333333331</v>
      </c>
    </row>
    <row r="11" spans="1:9" ht="24" customHeight="1">
      <c r="A11" s="365" t="s">
        <v>505</v>
      </c>
      <c r="B11" s="362"/>
      <c r="C11" s="366">
        <v>2.8</v>
      </c>
      <c r="D11" s="366">
        <v>2</v>
      </c>
      <c r="E11" s="366">
        <v>4</v>
      </c>
      <c r="F11" s="366">
        <f t="shared" si="1"/>
        <v>2</v>
      </c>
      <c r="G11" s="366">
        <f t="shared" si="2"/>
        <v>200</v>
      </c>
    </row>
    <row r="12" spans="1:9" ht="24" customHeight="1">
      <c r="A12" s="365" t="s">
        <v>506</v>
      </c>
      <c r="B12" s="362"/>
      <c r="C12" s="366">
        <v>111</v>
      </c>
      <c r="D12" s="366">
        <v>120</v>
      </c>
      <c r="E12" s="366">
        <v>108</v>
      </c>
      <c r="F12" s="366">
        <f t="shared" si="1"/>
        <v>-12</v>
      </c>
      <c r="G12" s="366">
        <f t="shared" si="2"/>
        <v>90</v>
      </c>
    </row>
    <row r="13" spans="1:9" ht="24" customHeight="1">
      <c r="A13" s="365" t="s">
        <v>507</v>
      </c>
      <c r="B13" s="362"/>
      <c r="C13" s="366">
        <v>22</v>
      </c>
      <c r="D13" s="366">
        <v>22</v>
      </c>
      <c r="E13" s="366">
        <v>17</v>
      </c>
      <c r="F13" s="366">
        <f t="shared" si="1"/>
        <v>-5</v>
      </c>
      <c r="G13" s="366">
        <f t="shared" si="2"/>
        <v>77.272727272727266</v>
      </c>
    </row>
    <row r="14" spans="1:9" ht="24" customHeight="1">
      <c r="A14" s="365" t="s">
        <v>508</v>
      </c>
      <c r="B14" s="362"/>
      <c r="C14" s="366"/>
      <c r="D14" s="366">
        <v>2</v>
      </c>
      <c r="E14" s="366"/>
      <c r="F14" s="366">
        <f t="shared" si="1"/>
        <v>-2</v>
      </c>
      <c r="G14" s="366">
        <f t="shared" si="2"/>
        <v>0</v>
      </c>
    </row>
    <row r="15" spans="1:9" ht="24" customHeight="1">
      <c r="A15" s="365" t="s">
        <v>509</v>
      </c>
      <c r="B15" s="362"/>
      <c r="C15" s="366">
        <v>4</v>
      </c>
      <c r="D15" s="366">
        <v>1</v>
      </c>
      <c r="E15" s="366">
        <v>1</v>
      </c>
      <c r="F15" s="366">
        <f t="shared" si="1"/>
        <v>0</v>
      </c>
      <c r="G15" s="366">
        <f t="shared" si="2"/>
        <v>100</v>
      </c>
    </row>
    <row r="16" spans="1:9" ht="24" customHeight="1">
      <c r="A16" s="365" t="s">
        <v>511</v>
      </c>
      <c r="B16" s="362"/>
      <c r="C16" s="366">
        <v>34</v>
      </c>
      <c r="D16" s="366">
        <v>34</v>
      </c>
      <c r="E16" s="366">
        <v>47</v>
      </c>
      <c r="F16" s="366">
        <f t="shared" si="1"/>
        <v>13</v>
      </c>
      <c r="G16" s="366">
        <f t="shared" si="2"/>
        <v>138.23529411764704</v>
      </c>
    </row>
    <row r="17" spans="1:9" ht="24" customHeight="1">
      <c r="A17" s="365" t="s">
        <v>512</v>
      </c>
      <c r="B17" s="362"/>
      <c r="C17" s="366">
        <v>14</v>
      </c>
      <c r="D17" s="366">
        <v>15</v>
      </c>
      <c r="E17" s="366">
        <v>22</v>
      </c>
      <c r="F17" s="366">
        <f t="shared" si="1"/>
        <v>7</v>
      </c>
      <c r="G17" s="366">
        <f t="shared" si="2"/>
        <v>146.66666666666666</v>
      </c>
    </row>
    <row r="18" spans="1:9" ht="24" customHeight="1">
      <c r="A18" s="365" t="s">
        <v>513</v>
      </c>
      <c r="B18" s="362"/>
      <c r="C18" s="366">
        <v>0.2</v>
      </c>
      <c r="D18" s="366">
        <v>0.5</v>
      </c>
      <c r="E18" s="366">
        <v>1</v>
      </c>
      <c r="F18" s="366">
        <f t="shared" si="1"/>
        <v>0.5</v>
      </c>
      <c r="G18" s="366">
        <f t="shared" si="2"/>
        <v>200</v>
      </c>
    </row>
    <row r="19" spans="1:9" ht="24" customHeight="1">
      <c r="A19" s="365" t="s">
        <v>534</v>
      </c>
      <c r="B19" s="362"/>
      <c r="C19" s="366">
        <v>7</v>
      </c>
      <c r="D19" s="366"/>
      <c r="E19" s="366"/>
      <c r="F19" s="366">
        <f t="shared" si="1"/>
        <v>0</v>
      </c>
      <c r="G19" s="367" t="e">
        <f t="shared" si="2"/>
        <v>#DIV/0!</v>
      </c>
    </row>
    <row r="20" spans="1:9" s="80" customFormat="1" ht="27" customHeight="1">
      <c r="A20" s="361" t="s">
        <v>417</v>
      </c>
      <c r="B20" s="368">
        <v>1049</v>
      </c>
      <c r="C20" s="363">
        <f>SUM(C21:C33)</f>
        <v>259</v>
      </c>
      <c r="D20" s="363">
        <f t="shared" ref="D20:E20" si="3">SUM(D21:D33)</f>
        <v>194</v>
      </c>
      <c r="E20" s="363">
        <f t="shared" si="3"/>
        <v>288</v>
      </c>
      <c r="F20" s="363">
        <f t="shared" ref="F20:F39" si="4">E20-D20</f>
        <v>94</v>
      </c>
      <c r="G20" s="364">
        <f t="shared" ref="G20:G47" si="5">(E20/D20)*100</f>
        <v>148.45360824742269</v>
      </c>
    </row>
    <row r="21" spans="1:9" ht="24" customHeight="1">
      <c r="A21" s="365" t="s">
        <v>520</v>
      </c>
      <c r="B21" s="362"/>
      <c r="C21" s="366">
        <v>23</v>
      </c>
      <c r="D21" s="366">
        <v>14</v>
      </c>
      <c r="E21" s="366">
        <v>40</v>
      </c>
      <c r="F21" s="366">
        <f t="shared" si="4"/>
        <v>26</v>
      </c>
      <c r="G21" s="366">
        <f t="shared" si="5"/>
        <v>285.71428571428572</v>
      </c>
      <c r="I21" s="2" t="s">
        <v>563</v>
      </c>
    </row>
    <row r="22" spans="1:9" ht="24" customHeight="1">
      <c r="A22" s="365" t="s">
        <v>514</v>
      </c>
      <c r="B22" s="362"/>
      <c r="C22" s="366">
        <v>76</v>
      </c>
      <c r="D22" s="366">
        <v>80</v>
      </c>
      <c r="E22" s="366">
        <v>67</v>
      </c>
      <c r="F22" s="366">
        <f t="shared" si="4"/>
        <v>-13</v>
      </c>
      <c r="G22" s="366">
        <f t="shared" si="5"/>
        <v>83.75</v>
      </c>
    </row>
    <row r="23" spans="1:9" ht="24" customHeight="1">
      <c r="A23" s="365" t="s">
        <v>502</v>
      </c>
      <c r="B23" s="362"/>
      <c r="C23" s="366">
        <v>4</v>
      </c>
      <c r="D23" s="366">
        <v>4</v>
      </c>
      <c r="E23" s="366">
        <v>5</v>
      </c>
      <c r="F23" s="366">
        <f t="shared" si="4"/>
        <v>1</v>
      </c>
      <c r="G23" s="366">
        <f t="shared" si="5"/>
        <v>125</v>
      </c>
    </row>
    <row r="24" spans="1:9" ht="24" customHeight="1">
      <c r="A24" s="365" t="s">
        <v>515</v>
      </c>
      <c r="B24" s="362"/>
      <c r="C24" s="366">
        <v>38</v>
      </c>
      <c r="D24" s="366">
        <v>44</v>
      </c>
      <c r="E24" s="366">
        <v>49</v>
      </c>
      <c r="F24" s="366">
        <f t="shared" si="4"/>
        <v>5</v>
      </c>
      <c r="G24" s="366">
        <f t="shared" si="5"/>
        <v>111.36363636363636</v>
      </c>
    </row>
    <row r="25" spans="1:9" ht="24" customHeight="1">
      <c r="A25" s="365" t="s">
        <v>516</v>
      </c>
      <c r="B25" s="362"/>
      <c r="C25" s="366">
        <v>8</v>
      </c>
      <c r="D25" s="366">
        <v>8</v>
      </c>
      <c r="E25" s="366">
        <v>8</v>
      </c>
      <c r="F25" s="366">
        <f t="shared" si="4"/>
        <v>0</v>
      </c>
      <c r="G25" s="366">
        <f t="shared" si="5"/>
        <v>100</v>
      </c>
    </row>
    <row r="26" spans="1:9" ht="24" customHeight="1">
      <c r="A26" s="365" t="s">
        <v>517</v>
      </c>
      <c r="B26" s="362"/>
      <c r="C26" s="366">
        <v>22</v>
      </c>
      <c r="D26" s="366">
        <v>20</v>
      </c>
      <c r="E26" s="366">
        <v>28</v>
      </c>
      <c r="F26" s="366">
        <f t="shared" si="4"/>
        <v>8</v>
      </c>
      <c r="G26" s="366">
        <f t="shared" si="5"/>
        <v>140</v>
      </c>
    </row>
    <row r="27" spans="1:9" ht="24" customHeight="1">
      <c r="A27" s="365" t="s">
        <v>518</v>
      </c>
      <c r="B27" s="362"/>
      <c r="C27" s="366">
        <v>3</v>
      </c>
      <c r="D27" s="366">
        <v>4</v>
      </c>
      <c r="E27" s="366">
        <v>4</v>
      </c>
      <c r="F27" s="366">
        <f t="shared" si="4"/>
        <v>0</v>
      </c>
      <c r="G27" s="366">
        <f t="shared" si="5"/>
        <v>100</v>
      </c>
    </row>
    <row r="28" spans="1:9" ht="24" customHeight="1">
      <c r="A28" s="365" t="s">
        <v>577</v>
      </c>
      <c r="B28" s="362"/>
      <c r="C28" s="366">
        <v>41</v>
      </c>
      <c r="D28" s="366">
        <v>16</v>
      </c>
      <c r="E28" s="366">
        <v>49</v>
      </c>
      <c r="F28" s="366">
        <f t="shared" si="4"/>
        <v>33</v>
      </c>
      <c r="G28" s="366">
        <f t="shared" si="5"/>
        <v>306.25</v>
      </c>
    </row>
    <row r="29" spans="1:9" ht="24" customHeight="1">
      <c r="A29" s="365" t="s">
        <v>519</v>
      </c>
      <c r="B29" s="362"/>
      <c r="C29" s="366">
        <v>5</v>
      </c>
      <c r="D29" s="366">
        <v>4</v>
      </c>
      <c r="E29" s="366">
        <v>3</v>
      </c>
      <c r="F29" s="366">
        <f t="shared" si="4"/>
        <v>-1</v>
      </c>
      <c r="G29" s="366">
        <f t="shared" si="5"/>
        <v>75</v>
      </c>
    </row>
    <row r="30" spans="1:9" ht="24" customHeight="1">
      <c r="A30" s="365" t="s">
        <v>535</v>
      </c>
      <c r="B30" s="362"/>
      <c r="C30" s="366">
        <v>39</v>
      </c>
      <c r="D30" s="366"/>
      <c r="E30" s="366">
        <v>30</v>
      </c>
      <c r="F30" s="366">
        <f t="shared" si="4"/>
        <v>30</v>
      </c>
      <c r="G30" s="367" t="e">
        <f t="shared" si="5"/>
        <v>#DIV/0!</v>
      </c>
    </row>
    <row r="31" spans="1:9" ht="24" customHeight="1">
      <c r="A31" s="365" t="s">
        <v>561</v>
      </c>
      <c r="B31" s="362"/>
      <c r="C31" s="366"/>
      <c r="D31" s="366"/>
      <c r="E31" s="366">
        <v>2</v>
      </c>
      <c r="F31" s="366">
        <f t="shared" si="4"/>
        <v>2</v>
      </c>
      <c r="G31" s="367" t="e">
        <f t="shared" si="5"/>
        <v>#DIV/0!</v>
      </c>
    </row>
    <row r="32" spans="1:9" ht="24" customHeight="1">
      <c r="A32" s="365" t="s">
        <v>562</v>
      </c>
      <c r="B32" s="362"/>
      <c r="C32" s="366"/>
      <c r="D32" s="366"/>
      <c r="E32" s="366">
        <v>2</v>
      </c>
      <c r="F32" s="366">
        <f t="shared" si="4"/>
        <v>2</v>
      </c>
      <c r="G32" s="367" t="e">
        <f t="shared" si="5"/>
        <v>#DIV/0!</v>
      </c>
    </row>
    <row r="33" spans="1:7" ht="24" customHeight="1">
      <c r="A33" s="365" t="s">
        <v>560</v>
      </c>
      <c r="B33" s="362"/>
      <c r="C33" s="366"/>
      <c r="D33" s="366"/>
      <c r="E33" s="366">
        <v>1</v>
      </c>
      <c r="F33" s="366">
        <f t="shared" si="4"/>
        <v>1</v>
      </c>
      <c r="G33" s="367" t="e">
        <f t="shared" si="5"/>
        <v>#DIV/0!</v>
      </c>
    </row>
    <row r="34" spans="1:7" s="80" customFormat="1" ht="27.75" customHeight="1">
      <c r="A34" s="361" t="s">
        <v>418</v>
      </c>
      <c r="B34" s="368">
        <v>1086</v>
      </c>
      <c r="C34" s="363">
        <f>SUM(C35:C39)</f>
        <v>4</v>
      </c>
      <c r="D34" s="363">
        <f>SUM(D38:D38)</f>
        <v>0</v>
      </c>
      <c r="E34" s="363">
        <f>SUM(E35:E38)</f>
        <v>6</v>
      </c>
      <c r="F34" s="363">
        <f t="shared" si="4"/>
        <v>6</v>
      </c>
      <c r="G34" s="369" t="e">
        <f t="shared" si="5"/>
        <v>#DIV/0!</v>
      </c>
    </row>
    <row r="35" spans="1:7" s="80" customFormat="1" ht="24" customHeight="1">
      <c r="A35" s="365" t="s">
        <v>568</v>
      </c>
      <c r="B35" s="368"/>
      <c r="C35" s="364"/>
      <c r="D35" s="364"/>
      <c r="E35" s="366">
        <v>1.2</v>
      </c>
      <c r="F35" s="366">
        <f t="shared" si="4"/>
        <v>1.2</v>
      </c>
      <c r="G35" s="369" t="e">
        <f t="shared" si="5"/>
        <v>#DIV/0!</v>
      </c>
    </row>
    <row r="36" spans="1:7" s="80" customFormat="1" ht="24" customHeight="1">
      <c r="A36" s="365" t="s">
        <v>566</v>
      </c>
      <c r="B36" s="368"/>
      <c r="C36" s="364"/>
      <c r="D36" s="364"/>
      <c r="E36" s="366">
        <v>2</v>
      </c>
      <c r="F36" s="366">
        <f t="shared" si="4"/>
        <v>2</v>
      </c>
      <c r="G36" s="369" t="e">
        <f t="shared" si="5"/>
        <v>#DIV/0!</v>
      </c>
    </row>
    <row r="37" spans="1:7" s="80" customFormat="1" ht="24" customHeight="1">
      <c r="A37" s="365" t="s">
        <v>569</v>
      </c>
      <c r="B37" s="368"/>
      <c r="C37" s="370">
        <v>0.2</v>
      </c>
      <c r="D37" s="364"/>
      <c r="E37" s="366">
        <v>2.5</v>
      </c>
      <c r="F37" s="366">
        <f t="shared" si="4"/>
        <v>2.5</v>
      </c>
      <c r="G37" s="369" t="e">
        <f t="shared" si="5"/>
        <v>#DIV/0!</v>
      </c>
    </row>
    <row r="38" spans="1:7" s="80" customFormat="1" ht="24" customHeight="1">
      <c r="A38" s="371" t="s">
        <v>571</v>
      </c>
      <c r="B38" s="368"/>
      <c r="C38" s="372">
        <v>1.3</v>
      </c>
      <c r="D38" s="366"/>
      <c r="E38" s="366">
        <v>0.3</v>
      </c>
      <c r="F38" s="366">
        <f>E38-D38</f>
        <v>0.3</v>
      </c>
      <c r="G38" s="369" t="e">
        <f t="shared" si="5"/>
        <v>#DIV/0!</v>
      </c>
    </row>
    <row r="39" spans="1:7" s="80" customFormat="1" ht="24" customHeight="1">
      <c r="A39" s="371" t="s">
        <v>570</v>
      </c>
      <c r="B39" s="368"/>
      <c r="C39" s="372">
        <v>2.5</v>
      </c>
      <c r="D39" s="366"/>
      <c r="E39" s="366"/>
      <c r="F39" s="364">
        <f t="shared" si="4"/>
        <v>0</v>
      </c>
      <c r="G39" s="367"/>
    </row>
    <row r="40" spans="1:7" s="80" customFormat="1" ht="24" customHeight="1">
      <c r="A40" s="361" t="s">
        <v>214</v>
      </c>
      <c r="B40" s="368">
        <v>1073</v>
      </c>
      <c r="C40" s="363">
        <f>SUM(C41:C47)</f>
        <v>1735</v>
      </c>
      <c r="D40" s="363">
        <f>SUM(D41:D43)</f>
        <v>1477</v>
      </c>
      <c r="E40" s="363">
        <f>SUM(E41:E47)</f>
        <v>1930</v>
      </c>
      <c r="F40" s="363">
        <f>SUM(F41:F47)</f>
        <v>0</v>
      </c>
      <c r="G40" s="364">
        <f t="shared" si="5"/>
        <v>130.67027758970886</v>
      </c>
    </row>
    <row r="41" spans="1:7" s="80" customFormat="1" ht="25.5" customHeight="1">
      <c r="A41" s="365" t="s">
        <v>521</v>
      </c>
      <c r="B41" s="368"/>
      <c r="C41" s="366">
        <v>1451</v>
      </c>
      <c r="D41" s="366">
        <v>700</v>
      </c>
      <c r="E41" s="366">
        <v>1400</v>
      </c>
      <c r="F41" s="364"/>
      <c r="G41" s="366">
        <f t="shared" si="5"/>
        <v>200</v>
      </c>
    </row>
    <row r="42" spans="1:7" s="80" customFormat="1" ht="33.75" customHeight="1">
      <c r="A42" s="365" t="s">
        <v>579</v>
      </c>
      <c r="B42" s="368"/>
      <c r="C42" s="366">
        <v>57</v>
      </c>
      <c r="D42" s="366">
        <v>57</v>
      </c>
      <c r="E42" s="366">
        <v>59</v>
      </c>
      <c r="F42" s="364"/>
      <c r="G42" s="366">
        <f t="shared" si="5"/>
        <v>103.50877192982458</v>
      </c>
    </row>
    <row r="43" spans="1:7" s="80" customFormat="1" ht="36" customHeight="1">
      <c r="A43" s="365" t="s">
        <v>580</v>
      </c>
      <c r="B43" s="368"/>
      <c r="C43" s="366">
        <v>203</v>
      </c>
      <c r="D43" s="366">
        <v>720</v>
      </c>
      <c r="E43" s="366">
        <v>458</v>
      </c>
      <c r="F43" s="364"/>
      <c r="G43" s="366">
        <f t="shared" si="5"/>
        <v>63.611111111111107</v>
      </c>
    </row>
    <row r="44" spans="1:7" s="80" customFormat="1" ht="30" customHeight="1">
      <c r="A44" s="365" t="s">
        <v>578</v>
      </c>
      <c r="B44" s="368"/>
      <c r="C44" s="366">
        <v>2</v>
      </c>
      <c r="D44" s="366"/>
      <c r="E44" s="366">
        <v>0.2</v>
      </c>
      <c r="F44" s="364"/>
      <c r="G44" s="369" t="e">
        <f t="shared" si="5"/>
        <v>#DIV/0!</v>
      </c>
    </row>
    <row r="45" spans="1:7" s="80" customFormat="1" ht="22.5" customHeight="1">
      <c r="A45" s="365" t="s">
        <v>616</v>
      </c>
      <c r="B45" s="368"/>
      <c r="C45" s="366">
        <v>12</v>
      </c>
      <c r="D45" s="366"/>
      <c r="E45" s="366">
        <v>10.3</v>
      </c>
      <c r="F45" s="364"/>
      <c r="G45" s="369" t="e">
        <f t="shared" si="5"/>
        <v>#DIV/0!</v>
      </c>
    </row>
    <row r="46" spans="1:7" s="80" customFormat="1" ht="22.5" customHeight="1">
      <c r="A46" s="365" t="s">
        <v>536</v>
      </c>
      <c r="B46" s="368"/>
      <c r="C46" s="366">
        <v>10</v>
      </c>
      <c r="D46" s="366"/>
      <c r="E46" s="366"/>
      <c r="F46" s="364"/>
      <c r="G46" s="369" t="e">
        <f t="shared" si="5"/>
        <v>#DIV/0!</v>
      </c>
    </row>
    <row r="47" spans="1:7" s="80" customFormat="1" ht="22.5" customHeight="1">
      <c r="A47" s="365" t="s">
        <v>566</v>
      </c>
      <c r="B47" s="368"/>
      <c r="C47" s="366"/>
      <c r="D47" s="366"/>
      <c r="E47" s="366">
        <v>2.5</v>
      </c>
      <c r="F47" s="364"/>
      <c r="G47" s="369" t="e">
        <f t="shared" si="5"/>
        <v>#DIV/0!</v>
      </c>
    </row>
    <row r="48" spans="1:7" s="80" customFormat="1" ht="30" customHeight="1">
      <c r="A48" s="373"/>
      <c r="B48" s="374"/>
      <c r="C48" s="375"/>
      <c r="D48" s="375"/>
      <c r="E48" s="375"/>
      <c r="F48" s="376"/>
      <c r="G48" s="377"/>
    </row>
    <row r="49" spans="1:8" s="80" customFormat="1" ht="30" customHeight="1">
      <c r="A49" s="373"/>
      <c r="B49" s="374"/>
      <c r="C49" s="375"/>
      <c r="D49" s="375"/>
      <c r="E49" s="375"/>
      <c r="F49" s="376"/>
      <c r="G49" s="377"/>
    </row>
    <row r="50" spans="1:8">
      <c r="A50" s="10"/>
      <c r="D50" s="159"/>
      <c r="E50" s="160"/>
      <c r="F50" s="160"/>
      <c r="G50" s="160"/>
    </row>
    <row r="51" spans="1:8" ht="24.75" customHeight="1">
      <c r="A51" s="378" t="s">
        <v>576</v>
      </c>
      <c r="B51" s="379"/>
      <c r="C51" s="500" t="s">
        <v>80</v>
      </c>
      <c r="D51" s="500"/>
      <c r="E51" s="250"/>
      <c r="F51" s="498" t="s">
        <v>573</v>
      </c>
      <c r="G51" s="498"/>
      <c r="H51" s="288"/>
    </row>
    <row r="52" spans="1:8">
      <c r="A52" s="277" t="s">
        <v>379</v>
      </c>
      <c r="B52" s="2"/>
      <c r="C52" s="474" t="s">
        <v>385</v>
      </c>
      <c r="D52" s="474"/>
      <c r="E52" s="2"/>
      <c r="F52" s="470" t="s">
        <v>183</v>
      </c>
      <c r="G52" s="470"/>
      <c r="H52" s="284"/>
    </row>
    <row r="53" spans="1:8">
      <c r="A53" s="10"/>
      <c r="D53" s="159"/>
      <c r="E53" s="160"/>
      <c r="F53" s="160"/>
      <c r="G53" s="160"/>
    </row>
    <row r="54" spans="1:8">
      <c r="A54" s="10"/>
      <c r="D54" s="159"/>
      <c r="E54" s="160"/>
      <c r="F54" s="160"/>
      <c r="G54" s="160"/>
    </row>
    <row r="55" spans="1:8">
      <c r="A55" s="10"/>
      <c r="D55" s="159"/>
      <c r="E55" s="160"/>
      <c r="F55" s="160"/>
      <c r="G55" s="160"/>
    </row>
    <row r="56" spans="1:8">
      <c r="A56" s="10"/>
      <c r="D56" s="159"/>
      <c r="E56" s="160"/>
      <c r="F56" s="160"/>
      <c r="G56" s="160"/>
    </row>
    <row r="57" spans="1:8">
      <c r="A57" s="10"/>
      <c r="D57" s="159"/>
      <c r="E57" s="160"/>
      <c r="F57" s="160"/>
      <c r="G57" s="160"/>
    </row>
    <row r="58" spans="1:8">
      <c r="A58" s="10"/>
      <c r="D58" s="159"/>
      <c r="E58" s="160"/>
      <c r="F58" s="160"/>
      <c r="G58" s="160"/>
    </row>
    <row r="59" spans="1:8">
      <c r="A59" s="10"/>
      <c r="D59" s="159"/>
      <c r="E59" s="160"/>
      <c r="F59" s="160"/>
      <c r="G59" s="160"/>
    </row>
    <row r="60" spans="1:8">
      <c r="A60" s="10"/>
      <c r="D60" s="159"/>
      <c r="E60" s="160"/>
      <c r="F60" s="160"/>
      <c r="G60" s="160"/>
    </row>
    <row r="61" spans="1:8">
      <c r="A61" s="10"/>
      <c r="D61" s="159"/>
      <c r="E61" s="160"/>
      <c r="F61" s="160"/>
      <c r="G61" s="160"/>
    </row>
    <row r="62" spans="1:8">
      <c r="A62" s="10"/>
      <c r="D62" s="159"/>
      <c r="E62" s="160"/>
      <c r="F62" s="160"/>
      <c r="G62" s="160"/>
    </row>
    <row r="63" spans="1:8">
      <c r="A63" s="10"/>
      <c r="D63" s="159"/>
      <c r="E63" s="160"/>
      <c r="F63" s="160"/>
      <c r="G63" s="160"/>
    </row>
    <row r="64" spans="1:8">
      <c r="A64" s="10"/>
      <c r="D64" s="159"/>
      <c r="E64" s="160"/>
      <c r="F64" s="160"/>
      <c r="G64" s="160"/>
    </row>
    <row r="65" spans="1:7">
      <c r="A65" s="10"/>
      <c r="D65" s="159"/>
      <c r="E65" s="160"/>
      <c r="F65" s="160"/>
      <c r="G65" s="160"/>
    </row>
    <row r="66" spans="1:7">
      <c r="A66" s="10"/>
      <c r="D66" s="159"/>
      <c r="E66" s="160"/>
      <c r="F66" s="160"/>
      <c r="G66" s="160"/>
    </row>
    <row r="67" spans="1:7">
      <c r="A67" s="10"/>
      <c r="D67" s="159"/>
      <c r="E67" s="160"/>
      <c r="F67" s="160"/>
      <c r="G67" s="160"/>
    </row>
    <row r="68" spans="1:7">
      <c r="A68" s="10"/>
      <c r="D68" s="159"/>
      <c r="E68" s="160"/>
      <c r="F68" s="160"/>
      <c r="G68" s="160"/>
    </row>
    <row r="69" spans="1:7">
      <c r="A69" s="10"/>
      <c r="D69" s="159"/>
      <c r="E69" s="160"/>
      <c r="F69" s="160"/>
      <c r="G69" s="160"/>
    </row>
    <row r="70" spans="1:7">
      <c r="A70" s="10"/>
      <c r="D70" s="159"/>
      <c r="E70" s="160"/>
      <c r="F70" s="160"/>
      <c r="G70" s="160"/>
    </row>
    <row r="71" spans="1:7">
      <c r="A71" s="10"/>
      <c r="D71" s="159"/>
      <c r="E71" s="160"/>
      <c r="F71" s="160"/>
      <c r="G71" s="160"/>
    </row>
    <row r="72" spans="1:7">
      <c r="A72" s="10"/>
      <c r="D72" s="159"/>
      <c r="E72" s="160"/>
      <c r="F72" s="160"/>
      <c r="G72" s="160"/>
    </row>
    <row r="73" spans="1:7">
      <c r="A73" s="10"/>
      <c r="D73" s="159"/>
      <c r="E73" s="160"/>
      <c r="F73" s="160"/>
      <c r="G73" s="160"/>
    </row>
    <row r="74" spans="1:7">
      <c r="A74" s="10"/>
      <c r="D74" s="159"/>
      <c r="E74" s="160"/>
      <c r="F74" s="160"/>
      <c r="G74" s="160"/>
    </row>
    <row r="75" spans="1:7">
      <c r="A75" s="10"/>
      <c r="D75" s="159"/>
      <c r="E75" s="160"/>
      <c r="F75" s="160"/>
      <c r="G75" s="160"/>
    </row>
    <row r="76" spans="1:7">
      <c r="A76" s="10"/>
      <c r="D76" s="159"/>
      <c r="E76" s="160"/>
      <c r="F76" s="160"/>
      <c r="G76" s="160"/>
    </row>
    <row r="77" spans="1:7">
      <c r="A77" s="10"/>
      <c r="D77" s="159"/>
      <c r="E77" s="160"/>
      <c r="F77" s="160"/>
      <c r="G77" s="160"/>
    </row>
    <row r="78" spans="1:7">
      <c r="A78" s="10"/>
      <c r="D78" s="159"/>
      <c r="E78" s="160"/>
      <c r="F78" s="160"/>
      <c r="G78" s="160"/>
    </row>
    <row r="79" spans="1:7">
      <c r="A79" s="10"/>
      <c r="D79" s="159"/>
      <c r="E79" s="160"/>
      <c r="F79" s="160"/>
      <c r="G79" s="160"/>
    </row>
    <row r="80" spans="1:7">
      <c r="A80" s="10"/>
      <c r="D80" s="159"/>
      <c r="E80" s="160"/>
      <c r="F80" s="160"/>
      <c r="G80" s="160"/>
    </row>
    <row r="81" spans="1:7">
      <c r="A81" s="10"/>
      <c r="D81" s="159"/>
      <c r="E81" s="160"/>
      <c r="F81" s="160"/>
      <c r="G81" s="160"/>
    </row>
    <row r="82" spans="1:7">
      <c r="A82" s="10"/>
      <c r="D82" s="159"/>
      <c r="E82" s="160"/>
      <c r="F82" s="160"/>
      <c r="G82" s="160"/>
    </row>
    <row r="83" spans="1:7">
      <c r="A83" s="10"/>
      <c r="D83" s="159"/>
      <c r="E83" s="160"/>
      <c r="F83" s="160"/>
      <c r="G83" s="160"/>
    </row>
    <row r="84" spans="1:7">
      <c r="A84" s="10"/>
      <c r="D84" s="159"/>
      <c r="E84" s="160"/>
      <c r="F84" s="160"/>
      <c r="G84" s="160"/>
    </row>
    <row r="85" spans="1:7">
      <c r="A85" s="10"/>
      <c r="D85" s="159"/>
      <c r="E85" s="160"/>
      <c r="F85" s="160"/>
      <c r="G85" s="160"/>
    </row>
    <row r="86" spans="1:7">
      <c r="A86" s="10"/>
      <c r="D86" s="159"/>
      <c r="E86" s="160"/>
      <c r="F86" s="160"/>
      <c r="G86" s="160"/>
    </row>
    <row r="87" spans="1:7">
      <c r="A87" s="10"/>
      <c r="D87" s="159"/>
      <c r="E87" s="160"/>
      <c r="F87" s="160"/>
      <c r="G87" s="160"/>
    </row>
    <row r="88" spans="1:7">
      <c r="A88" s="10"/>
      <c r="D88" s="159"/>
      <c r="E88" s="160"/>
      <c r="F88" s="160"/>
      <c r="G88" s="160"/>
    </row>
    <row r="89" spans="1:7">
      <c r="A89" s="10"/>
      <c r="D89" s="159"/>
      <c r="E89" s="160"/>
      <c r="F89" s="160"/>
      <c r="G89" s="160"/>
    </row>
    <row r="90" spans="1:7">
      <c r="A90" s="10"/>
      <c r="D90" s="159"/>
      <c r="E90" s="160"/>
      <c r="F90" s="160"/>
      <c r="G90" s="160"/>
    </row>
    <row r="91" spans="1:7">
      <c r="A91" s="10"/>
      <c r="D91" s="159"/>
      <c r="E91" s="160"/>
      <c r="F91" s="160"/>
      <c r="G91" s="160"/>
    </row>
    <row r="92" spans="1:7">
      <c r="A92" s="10"/>
      <c r="D92" s="159"/>
      <c r="E92" s="160"/>
      <c r="F92" s="160"/>
      <c r="G92" s="160"/>
    </row>
    <row r="93" spans="1:7">
      <c r="A93" s="10"/>
      <c r="D93" s="159"/>
      <c r="E93" s="160"/>
      <c r="F93" s="160"/>
      <c r="G93" s="160"/>
    </row>
    <row r="94" spans="1:7">
      <c r="A94" s="10"/>
      <c r="D94" s="159"/>
      <c r="E94" s="160"/>
      <c r="F94" s="160"/>
      <c r="G94" s="160"/>
    </row>
    <row r="95" spans="1:7">
      <c r="A95" s="10"/>
      <c r="D95" s="159"/>
      <c r="E95" s="160"/>
      <c r="F95" s="160"/>
      <c r="G95" s="160"/>
    </row>
    <row r="96" spans="1:7">
      <c r="A96" s="10"/>
      <c r="D96" s="159"/>
      <c r="E96" s="160"/>
      <c r="F96" s="160"/>
      <c r="G96" s="160"/>
    </row>
    <row r="97" spans="1:7">
      <c r="A97" s="10"/>
      <c r="D97" s="159"/>
      <c r="E97" s="160"/>
      <c r="F97" s="160"/>
      <c r="G97" s="160"/>
    </row>
    <row r="98" spans="1:7">
      <c r="A98" s="10"/>
      <c r="D98" s="159"/>
      <c r="E98" s="160"/>
      <c r="F98" s="160"/>
      <c r="G98" s="160"/>
    </row>
    <row r="99" spans="1:7">
      <c r="A99" s="10"/>
      <c r="D99" s="159"/>
      <c r="E99" s="160"/>
      <c r="F99" s="160"/>
      <c r="G99" s="160"/>
    </row>
    <row r="100" spans="1:7">
      <c r="A100" s="10"/>
      <c r="D100" s="159"/>
      <c r="E100" s="160"/>
      <c r="F100" s="160"/>
      <c r="G100" s="160"/>
    </row>
    <row r="101" spans="1:7">
      <c r="A101" s="10"/>
      <c r="D101" s="159"/>
      <c r="E101" s="160"/>
      <c r="F101" s="160"/>
      <c r="G101" s="160"/>
    </row>
    <row r="102" spans="1:7">
      <c r="A102" s="10"/>
      <c r="D102" s="159"/>
      <c r="E102" s="160"/>
      <c r="F102" s="160"/>
      <c r="G102" s="160"/>
    </row>
    <row r="103" spans="1:7">
      <c r="A103" s="10"/>
      <c r="D103" s="159"/>
      <c r="E103" s="160"/>
      <c r="F103" s="160"/>
      <c r="G103" s="160"/>
    </row>
    <row r="104" spans="1:7">
      <c r="A104" s="10"/>
      <c r="D104" s="159"/>
      <c r="E104" s="160"/>
      <c r="F104" s="160"/>
      <c r="G104" s="160"/>
    </row>
    <row r="105" spans="1:7">
      <c r="A105" s="10"/>
      <c r="D105" s="159"/>
      <c r="E105" s="160"/>
      <c r="F105" s="160"/>
      <c r="G105" s="160"/>
    </row>
    <row r="106" spans="1:7">
      <c r="A106" s="10"/>
      <c r="D106" s="159"/>
      <c r="E106" s="160"/>
      <c r="F106" s="160"/>
      <c r="G106" s="160"/>
    </row>
    <row r="107" spans="1:7">
      <c r="A107" s="10"/>
    </row>
    <row r="108" spans="1:7">
      <c r="A108" s="17"/>
    </row>
    <row r="109" spans="1:7">
      <c r="A109" s="17"/>
    </row>
    <row r="110" spans="1:7">
      <c r="A110" s="17"/>
    </row>
    <row r="111" spans="1:7">
      <c r="A111" s="17"/>
    </row>
    <row r="112" spans="1:7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</sheetData>
  <mergeCells count="5">
    <mergeCell ref="F52:G52"/>
    <mergeCell ref="F51:G51"/>
    <mergeCell ref="A2:G2"/>
    <mergeCell ref="C51:D51"/>
    <mergeCell ref="C52:D52"/>
  </mergeCells>
  <pageMargins left="0.23622047244094491" right="0.15748031496062992" top="0.19685039370078741" bottom="0.19685039370078741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view="pageBreakPreview" zoomScale="60" zoomScaleNormal="75" workbookViewId="0">
      <pane xSplit="2" ySplit="5" topLeftCell="C24" activePane="bottomRight" state="frozen"/>
      <selection pane="topRight" activeCell="C1" sqref="C1"/>
      <selection pane="bottomLeft" activeCell="A5" sqref="A5"/>
      <selection pane="bottomRight" activeCell="I44" sqref="I44"/>
    </sheetView>
  </sheetViews>
  <sheetFormatPr defaultRowHeight="18.75"/>
  <cols>
    <col min="1" max="1" width="97.28515625" style="14" customWidth="1"/>
    <col min="2" max="2" width="20.7109375" style="16" customWidth="1"/>
    <col min="3" max="7" width="18.7109375" style="16" customWidth="1"/>
    <col min="8" max="8" width="15" style="16" customWidth="1"/>
    <col min="9" max="9" width="10" style="14" customWidth="1"/>
    <col min="10" max="10" width="9.5703125" style="14" customWidth="1"/>
    <col min="11" max="16384" width="9.140625" style="14"/>
  </cols>
  <sheetData>
    <row r="1" spans="1:9">
      <c r="H1" s="29" t="s">
        <v>361</v>
      </c>
    </row>
    <row r="2" spans="1:9" ht="22.5">
      <c r="A2" s="501" t="s">
        <v>107</v>
      </c>
      <c r="B2" s="501"/>
      <c r="C2" s="501"/>
      <c r="D2" s="501"/>
      <c r="E2" s="501"/>
      <c r="F2" s="501"/>
      <c r="G2" s="501"/>
      <c r="H2" s="501"/>
    </row>
    <row r="3" spans="1:9">
      <c r="A3" s="505" t="s">
        <v>387</v>
      </c>
      <c r="B3" s="505"/>
      <c r="C3" s="505"/>
      <c r="D3" s="505"/>
      <c r="E3" s="505"/>
      <c r="F3" s="505"/>
      <c r="G3" s="505"/>
      <c r="H3" s="505"/>
    </row>
    <row r="4" spans="1:9" ht="39.75" customHeight="1">
      <c r="A4" s="506" t="s">
        <v>162</v>
      </c>
      <c r="B4" s="507" t="s">
        <v>18</v>
      </c>
      <c r="C4" s="508" t="s">
        <v>346</v>
      </c>
      <c r="D4" s="508"/>
      <c r="E4" s="506" t="s">
        <v>460</v>
      </c>
      <c r="F4" s="506"/>
      <c r="G4" s="506"/>
      <c r="H4" s="506"/>
    </row>
    <row r="5" spans="1:9" ht="58.5" customHeight="1">
      <c r="A5" s="506"/>
      <c r="B5" s="507"/>
      <c r="C5" s="283" t="s">
        <v>461</v>
      </c>
      <c r="D5" s="283" t="s">
        <v>462</v>
      </c>
      <c r="E5" s="283" t="s">
        <v>152</v>
      </c>
      <c r="F5" s="283" t="s">
        <v>147</v>
      </c>
      <c r="G5" s="25" t="s">
        <v>158</v>
      </c>
      <c r="H5" s="25" t="s">
        <v>159</v>
      </c>
    </row>
    <row r="6" spans="1:9">
      <c r="A6" s="281">
        <v>1</v>
      </c>
      <c r="B6" s="282">
        <v>2</v>
      </c>
      <c r="C6" s="281">
        <v>3</v>
      </c>
      <c r="D6" s="282">
        <v>4</v>
      </c>
      <c r="E6" s="281">
        <v>5</v>
      </c>
      <c r="F6" s="282">
        <v>6</v>
      </c>
      <c r="G6" s="281">
        <v>7</v>
      </c>
      <c r="H6" s="282">
        <v>8</v>
      </c>
    </row>
    <row r="7" spans="1:9" ht="33" customHeight="1">
      <c r="A7" s="502" t="s">
        <v>106</v>
      </c>
      <c r="B7" s="502"/>
      <c r="C7" s="502"/>
      <c r="D7" s="502"/>
      <c r="E7" s="502"/>
      <c r="F7" s="502"/>
      <c r="G7" s="502"/>
      <c r="H7" s="502"/>
    </row>
    <row r="8" spans="1:9" ht="42.75" customHeight="1">
      <c r="A8" s="380" t="s">
        <v>52</v>
      </c>
      <c r="B8" s="381">
        <v>2000</v>
      </c>
      <c r="C8" s="382">
        <v>-235</v>
      </c>
      <c r="D8" s="382">
        <v>-163</v>
      </c>
      <c r="E8" s="382">
        <v>-174.5</v>
      </c>
      <c r="F8" s="382">
        <v>-163</v>
      </c>
      <c r="G8" s="382" t="s">
        <v>31</v>
      </c>
      <c r="H8" s="383" t="s">
        <v>31</v>
      </c>
    </row>
    <row r="9" spans="1:9" ht="37.5">
      <c r="A9" s="384" t="s">
        <v>219</v>
      </c>
      <c r="B9" s="185">
        <v>2010</v>
      </c>
      <c r="C9" s="256">
        <f>SUM(C10:C10)</f>
        <v>-8</v>
      </c>
      <c r="D9" s="256">
        <f>SUM(D10:D10)</f>
        <v>-20</v>
      </c>
      <c r="E9" s="256">
        <f>SUM(E10:E10)</f>
        <v>-13</v>
      </c>
      <c r="F9" s="256">
        <f>SUM(F10:F10)</f>
        <v>-20</v>
      </c>
      <c r="G9" s="256">
        <f t="shared" ref="G9:G16" si="0">F9-E9</f>
        <v>-7</v>
      </c>
      <c r="H9" s="385">
        <f t="shared" ref="H9:H43" si="1">(F9/E9)*100</f>
        <v>153.84615384615387</v>
      </c>
    </row>
    <row r="10" spans="1:9" ht="39.75" customHeight="1">
      <c r="A10" s="386" t="s">
        <v>443</v>
      </c>
      <c r="B10" s="185">
        <v>2011</v>
      </c>
      <c r="C10" s="256">
        <v>-8</v>
      </c>
      <c r="D10" s="256">
        <v>-20</v>
      </c>
      <c r="E10" s="256">
        <f>-13</f>
        <v>-13</v>
      </c>
      <c r="F10" s="256">
        <v>-20</v>
      </c>
      <c r="G10" s="256">
        <f t="shared" si="0"/>
        <v>-7</v>
      </c>
      <c r="H10" s="385">
        <f t="shared" si="1"/>
        <v>153.84615384615387</v>
      </c>
      <c r="I10" s="14" t="s">
        <v>615</v>
      </c>
    </row>
    <row r="11" spans="1:9" ht="31.5" customHeight="1">
      <c r="A11" s="386" t="s">
        <v>123</v>
      </c>
      <c r="B11" s="185">
        <v>2020</v>
      </c>
      <c r="C11" s="256"/>
      <c r="D11" s="256"/>
      <c r="E11" s="256"/>
      <c r="F11" s="256"/>
      <c r="G11" s="387">
        <f t="shared" si="0"/>
        <v>0</v>
      </c>
      <c r="H11" s="388" t="e">
        <f t="shared" si="1"/>
        <v>#DIV/0!</v>
      </c>
    </row>
    <row r="12" spans="1:9" ht="31.5" customHeight="1">
      <c r="A12" s="386" t="s">
        <v>61</v>
      </c>
      <c r="B12" s="185">
        <v>2030</v>
      </c>
      <c r="C12" s="256" t="s">
        <v>196</v>
      </c>
      <c r="D12" s="256" t="s">
        <v>196</v>
      </c>
      <c r="E12" s="256" t="s">
        <v>196</v>
      </c>
      <c r="F12" s="256" t="s">
        <v>196</v>
      </c>
      <c r="G12" s="387" t="e">
        <f t="shared" si="0"/>
        <v>#VALUE!</v>
      </c>
      <c r="H12" s="388" t="e">
        <f t="shared" si="1"/>
        <v>#VALUE!</v>
      </c>
    </row>
    <row r="13" spans="1:9" ht="31.5" customHeight="1">
      <c r="A13" s="386" t="s">
        <v>99</v>
      </c>
      <c r="B13" s="185">
        <v>2031</v>
      </c>
      <c r="C13" s="256" t="s">
        <v>196</v>
      </c>
      <c r="D13" s="256" t="s">
        <v>196</v>
      </c>
      <c r="E13" s="256" t="s">
        <v>196</v>
      </c>
      <c r="F13" s="256" t="s">
        <v>196</v>
      </c>
      <c r="G13" s="387" t="e">
        <f t="shared" si="0"/>
        <v>#VALUE!</v>
      </c>
      <c r="H13" s="388" t="e">
        <f t="shared" si="1"/>
        <v>#VALUE!</v>
      </c>
    </row>
    <row r="14" spans="1:9" ht="31.5" customHeight="1">
      <c r="A14" s="386" t="s">
        <v>26</v>
      </c>
      <c r="B14" s="185">
        <v>2040</v>
      </c>
      <c r="C14" s="256" t="s">
        <v>196</v>
      </c>
      <c r="D14" s="256" t="s">
        <v>196</v>
      </c>
      <c r="E14" s="256" t="s">
        <v>196</v>
      </c>
      <c r="F14" s="256" t="s">
        <v>196</v>
      </c>
      <c r="G14" s="387" t="e">
        <f t="shared" si="0"/>
        <v>#VALUE!</v>
      </c>
      <c r="H14" s="388" t="e">
        <f t="shared" si="1"/>
        <v>#VALUE!</v>
      </c>
    </row>
    <row r="15" spans="1:9" ht="31.5" customHeight="1">
      <c r="A15" s="386" t="s">
        <v>87</v>
      </c>
      <c r="B15" s="185">
        <v>2050</v>
      </c>
      <c r="C15" s="256" t="s">
        <v>196</v>
      </c>
      <c r="D15" s="256" t="s">
        <v>196</v>
      </c>
      <c r="E15" s="256" t="s">
        <v>196</v>
      </c>
      <c r="F15" s="256" t="s">
        <v>196</v>
      </c>
      <c r="G15" s="387" t="e">
        <f t="shared" si="0"/>
        <v>#VALUE!</v>
      </c>
      <c r="H15" s="388" t="e">
        <f t="shared" si="1"/>
        <v>#VALUE!</v>
      </c>
    </row>
    <row r="16" spans="1:9" ht="31.5" customHeight="1">
      <c r="A16" s="386" t="s">
        <v>88</v>
      </c>
      <c r="B16" s="185">
        <v>2060</v>
      </c>
      <c r="C16" s="256" t="s">
        <v>196</v>
      </c>
      <c r="D16" s="256" t="s">
        <v>196</v>
      </c>
      <c r="E16" s="256" t="s">
        <v>196</v>
      </c>
      <c r="F16" s="256" t="s">
        <v>196</v>
      </c>
      <c r="G16" s="387" t="e">
        <f t="shared" si="0"/>
        <v>#VALUE!</v>
      </c>
      <c r="H16" s="388" t="e">
        <f t="shared" si="1"/>
        <v>#VALUE!</v>
      </c>
    </row>
    <row r="17" spans="1:8" ht="45.75" customHeight="1">
      <c r="A17" s="380" t="s">
        <v>53</v>
      </c>
      <c r="B17" s="381">
        <v>2070</v>
      </c>
      <c r="C17" s="382">
        <f>SUM(C8,C9,C11,C12,C14,C15,C16)+'I. Фін результат'!C75</f>
        <v>-166</v>
      </c>
      <c r="D17" s="382">
        <f>SUM(D8,D9,D11,D12,D14,D15,D16)+'I. Фін результат'!D75</f>
        <v>27</v>
      </c>
      <c r="E17" s="382">
        <f>SUM(E8,E9,E11,E12,E14,E15,E16)+'I. Фін результат'!E75</f>
        <v>-62.5</v>
      </c>
      <c r="F17" s="382">
        <f>SUM(F8,F9,F11,F12,F14,F15,F16)+'I. Фін результат'!F75</f>
        <v>27</v>
      </c>
      <c r="G17" s="382" t="s">
        <v>31</v>
      </c>
      <c r="H17" s="383" t="s">
        <v>31</v>
      </c>
    </row>
    <row r="18" spans="1:8" ht="30.75" customHeight="1">
      <c r="A18" s="502" t="s">
        <v>373</v>
      </c>
      <c r="B18" s="502"/>
      <c r="C18" s="502"/>
      <c r="D18" s="502"/>
      <c r="E18" s="502"/>
      <c r="F18" s="502"/>
      <c r="G18" s="502"/>
      <c r="H18" s="502"/>
    </row>
    <row r="19" spans="1:8" ht="44.25" customHeight="1">
      <c r="A19" s="380" t="s">
        <v>374</v>
      </c>
      <c r="B19" s="381">
        <v>2110</v>
      </c>
      <c r="C19" s="382">
        <f>SUM(C20:C26)</f>
        <v>139</v>
      </c>
      <c r="D19" s="382">
        <f>SUM(D20:D26)</f>
        <v>192</v>
      </c>
      <c r="E19" s="382">
        <f>SUM(E20:E26)</f>
        <v>149</v>
      </c>
      <c r="F19" s="382">
        <f>SUM(F20:F26)</f>
        <v>192</v>
      </c>
      <c r="G19" s="382">
        <f>F19-E19</f>
        <v>43</v>
      </c>
      <c r="H19" s="383">
        <f t="shared" si="1"/>
        <v>128.85906040268455</v>
      </c>
    </row>
    <row r="20" spans="1:8" ht="33" customHeight="1">
      <c r="A20" s="386" t="s">
        <v>297</v>
      </c>
      <c r="B20" s="185">
        <v>2111</v>
      </c>
      <c r="C20" s="256">
        <v>13</v>
      </c>
      <c r="D20" s="256">
        <v>37</v>
      </c>
      <c r="E20" s="256">
        <v>16</v>
      </c>
      <c r="F20" s="256">
        <v>37</v>
      </c>
      <c r="G20" s="256">
        <f>F20-E20</f>
        <v>21</v>
      </c>
      <c r="H20" s="385">
        <f t="shared" si="1"/>
        <v>231.25</v>
      </c>
    </row>
    <row r="21" spans="1:8" ht="45.75" customHeight="1">
      <c r="A21" s="386" t="s">
        <v>298</v>
      </c>
      <c r="B21" s="185">
        <v>2112</v>
      </c>
      <c r="C21" s="256" t="s">
        <v>196</v>
      </c>
      <c r="D21" s="256" t="s">
        <v>196</v>
      </c>
      <c r="E21" s="256" t="s">
        <v>196</v>
      </c>
      <c r="F21" s="256" t="s">
        <v>196</v>
      </c>
      <c r="G21" s="387" t="e">
        <f>F21-E21</f>
        <v>#VALUE!</v>
      </c>
      <c r="H21" s="388" t="e">
        <f t="shared" si="1"/>
        <v>#VALUE!</v>
      </c>
    </row>
    <row r="22" spans="1:8" ht="25.5" customHeight="1">
      <c r="A22" s="386" t="s">
        <v>71</v>
      </c>
      <c r="B22" s="185">
        <v>2113</v>
      </c>
      <c r="C22" s="256"/>
      <c r="D22" s="256"/>
      <c r="E22" s="256"/>
      <c r="F22" s="256"/>
      <c r="G22" s="387">
        <f>F22-E22</f>
        <v>0</v>
      </c>
      <c r="H22" s="388" t="e">
        <f t="shared" si="1"/>
        <v>#DIV/0!</v>
      </c>
    </row>
    <row r="23" spans="1:8" ht="25.5" customHeight="1">
      <c r="A23" s="386" t="s">
        <v>79</v>
      </c>
      <c r="B23" s="185">
        <v>2114</v>
      </c>
      <c r="C23" s="256"/>
      <c r="D23" s="256"/>
      <c r="E23" s="256"/>
      <c r="F23" s="256"/>
      <c r="G23" s="387">
        <f t="shared" ref="G23:G43" si="2">F23-E23</f>
        <v>0</v>
      </c>
      <c r="H23" s="388" t="e">
        <f t="shared" si="1"/>
        <v>#DIV/0!</v>
      </c>
    </row>
    <row r="24" spans="1:8" ht="25.5" customHeight="1">
      <c r="A24" s="386" t="s">
        <v>307</v>
      </c>
      <c r="B24" s="185">
        <v>2115</v>
      </c>
      <c r="C24" s="256"/>
      <c r="D24" s="256"/>
      <c r="E24" s="256"/>
      <c r="F24" s="256"/>
      <c r="G24" s="387">
        <f t="shared" si="2"/>
        <v>0</v>
      </c>
      <c r="H24" s="388" t="e">
        <f t="shared" si="1"/>
        <v>#DIV/0!</v>
      </c>
    </row>
    <row r="25" spans="1:8" ht="25.5" customHeight="1">
      <c r="A25" s="386" t="s">
        <v>383</v>
      </c>
      <c r="B25" s="185">
        <v>2116</v>
      </c>
      <c r="C25" s="256">
        <v>126</v>
      </c>
      <c r="D25" s="256">
        <v>155</v>
      </c>
      <c r="E25" s="256">
        <v>133</v>
      </c>
      <c r="F25" s="256">
        <v>155</v>
      </c>
      <c r="G25" s="256">
        <f t="shared" si="2"/>
        <v>22</v>
      </c>
      <c r="H25" s="385">
        <f t="shared" si="1"/>
        <v>116.54135338345866</v>
      </c>
    </row>
    <row r="26" spans="1:8" ht="29.25" customHeight="1">
      <c r="A26" s="386" t="s">
        <v>299</v>
      </c>
      <c r="B26" s="185">
        <v>2117</v>
      </c>
      <c r="C26" s="256"/>
      <c r="D26" s="256"/>
      <c r="E26" s="256"/>
      <c r="F26" s="256"/>
      <c r="G26" s="256">
        <f t="shared" si="2"/>
        <v>0</v>
      </c>
      <c r="H26" s="388" t="e">
        <f t="shared" si="1"/>
        <v>#DIV/0!</v>
      </c>
    </row>
    <row r="27" spans="1:8" ht="44.25" customHeight="1">
      <c r="A27" s="380" t="s">
        <v>386</v>
      </c>
      <c r="B27" s="389">
        <v>2120</v>
      </c>
      <c r="C27" s="382">
        <f>SUM(C28:C35)</f>
        <v>1500</v>
      </c>
      <c r="D27" s="382">
        <f t="shared" ref="D27:G27" si="3">SUM(D28:D35)</f>
        <v>1915</v>
      </c>
      <c r="E27" s="382">
        <f t="shared" si="3"/>
        <v>1670</v>
      </c>
      <c r="F27" s="382">
        <f t="shared" si="3"/>
        <v>1915</v>
      </c>
      <c r="G27" s="382">
        <f t="shared" si="3"/>
        <v>245</v>
      </c>
      <c r="H27" s="383">
        <f t="shared" si="1"/>
        <v>114.67065868263472</v>
      </c>
    </row>
    <row r="28" spans="1:8" ht="27" customHeight="1">
      <c r="A28" s="384" t="s">
        <v>226</v>
      </c>
      <c r="B28" s="281">
        <v>2121</v>
      </c>
      <c r="C28" s="256">
        <v>17</v>
      </c>
      <c r="D28" s="256">
        <v>46</v>
      </c>
      <c r="E28" s="256">
        <v>28</v>
      </c>
      <c r="F28" s="256">
        <v>46</v>
      </c>
      <c r="G28" s="256">
        <f t="shared" si="2"/>
        <v>18</v>
      </c>
      <c r="H28" s="385">
        <f t="shared" si="1"/>
        <v>164.28571428571428</v>
      </c>
    </row>
    <row r="29" spans="1:8" ht="25.5" customHeight="1">
      <c r="A29" s="386" t="s">
        <v>70</v>
      </c>
      <c r="B29" s="185">
        <v>2122</v>
      </c>
      <c r="C29" s="256">
        <v>1445</v>
      </c>
      <c r="D29" s="256">
        <v>1819</v>
      </c>
      <c r="E29" s="256">
        <v>1599</v>
      </c>
      <c r="F29" s="256">
        <v>1819</v>
      </c>
      <c r="G29" s="256">
        <f t="shared" si="2"/>
        <v>220</v>
      </c>
      <c r="H29" s="385">
        <f t="shared" si="1"/>
        <v>113.75859912445279</v>
      </c>
    </row>
    <row r="30" spans="1:8" ht="25.5" customHeight="1">
      <c r="A30" s="386" t="s">
        <v>71</v>
      </c>
      <c r="B30" s="185">
        <v>2123</v>
      </c>
      <c r="C30" s="256"/>
      <c r="D30" s="256"/>
      <c r="E30" s="256"/>
      <c r="F30" s="256"/>
      <c r="G30" s="256">
        <f t="shared" si="2"/>
        <v>0</v>
      </c>
      <c r="H30" s="388" t="e">
        <f t="shared" si="1"/>
        <v>#DIV/0!</v>
      </c>
    </row>
    <row r="31" spans="1:8" ht="25.5" customHeight="1">
      <c r="A31" s="386" t="s">
        <v>300</v>
      </c>
      <c r="B31" s="185">
        <v>2124</v>
      </c>
      <c r="C31" s="256">
        <v>30</v>
      </c>
      <c r="D31" s="256">
        <v>30</v>
      </c>
      <c r="E31" s="256">
        <v>30</v>
      </c>
      <c r="F31" s="256">
        <v>30</v>
      </c>
      <c r="G31" s="256">
        <f t="shared" si="2"/>
        <v>0</v>
      </c>
      <c r="H31" s="385">
        <f t="shared" si="1"/>
        <v>100</v>
      </c>
    </row>
    <row r="32" spans="1:8" ht="25.5" customHeight="1">
      <c r="A32" s="386" t="s">
        <v>301</v>
      </c>
      <c r="B32" s="185">
        <v>2125</v>
      </c>
      <c r="C32" s="256"/>
      <c r="D32" s="256"/>
      <c r="E32" s="256"/>
      <c r="F32" s="256"/>
      <c r="G32" s="256">
        <f t="shared" si="2"/>
        <v>0</v>
      </c>
      <c r="H32" s="388" t="e">
        <f t="shared" si="1"/>
        <v>#DIV/0!</v>
      </c>
    </row>
    <row r="33" spans="1:8" ht="59.25" customHeight="1">
      <c r="A33" s="386" t="s">
        <v>444</v>
      </c>
      <c r="B33" s="185">
        <v>2126</v>
      </c>
      <c r="C33" s="256">
        <v>8</v>
      </c>
      <c r="D33" s="256">
        <v>20</v>
      </c>
      <c r="E33" s="256">
        <v>13</v>
      </c>
      <c r="F33" s="256">
        <v>20</v>
      </c>
      <c r="G33" s="256">
        <f t="shared" si="2"/>
        <v>7</v>
      </c>
      <c r="H33" s="385">
        <f t="shared" si="1"/>
        <v>153.84615384615387</v>
      </c>
    </row>
    <row r="34" spans="1:8" ht="25.5" customHeight="1">
      <c r="A34" s="386" t="s">
        <v>307</v>
      </c>
      <c r="B34" s="185">
        <v>2127</v>
      </c>
      <c r="C34" s="256"/>
      <c r="D34" s="256"/>
      <c r="E34" s="256"/>
      <c r="F34" s="256"/>
      <c r="G34" s="256">
        <f t="shared" si="2"/>
        <v>0</v>
      </c>
      <c r="H34" s="388" t="e">
        <f t="shared" si="1"/>
        <v>#DIV/0!</v>
      </c>
    </row>
    <row r="35" spans="1:8" ht="25.5" customHeight="1">
      <c r="A35" s="386" t="s">
        <v>299</v>
      </c>
      <c r="B35" s="185">
        <v>2128</v>
      </c>
      <c r="C35" s="256"/>
      <c r="D35" s="256"/>
      <c r="E35" s="256"/>
      <c r="F35" s="256"/>
      <c r="G35" s="256">
        <f t="shared" si="2"/>
        <v>0</v>
      </c>
      <c r="H35" s="388" t="e">
        <f t="shared" si="1"/>
        <v>#DIV/0!</v>
      </c>
    </row>
    <row r="36" spans="1:8" ht="34.5" customHeight="1">
      <c r="A36" s="380" t="s">
        <v>438</v>
      </c>
      <c r="B36" s="389">
        <v>2130</v>
      </c>
      <c r="C36" s="382">
        <f>SUM(C37:C39)</f>
        <v>2003</v>
      </c>
      <c r="D36" s="382">
        <f>SUM(D37:D39)</f>
        <v>2388</v>
      </c>
      <c r="E36" s="382">
        <f>SUM(E37:E39)</f>
        <v>2044</v>
      </c>
      <c r="F36" s="382">
        <f>SUM(F37:F39)</f>
        <v>2388</v>
      </c>
      <c r="G36" s="382">
        <f t="shared" si="2"/>
        <v>344</v>
      </c>
      <c r="H36" s="383">
        <f t="shared" si="1"/>
        <v>116.82974559686889</v>
      </c>
    </row>
    <row r="37" spans="1:8" ht="25.5" customHeight="1">
      <c r="A37" s="386" t="s">
        <v>302</v>
      </c>
      <c r="B37" s="185">
        <v>2131</v>
      </c>
      <c r="C37" s="256"/>
      <c r="D37" s="256"/>
      <c r="E37" s="256"/>
      <c r="F37" s="256"/>
      <c r="G37" s="256">
        <f t="shared" si="2"/>
        <v>0</v>
      </c>
      <c r="H37" s="388" t="e">
        <f t="shared" si="1"/>
        <v>#DIV/0!</v>
      </c>
    </row>
    <row r="38" spans="1:8" ht="25.5" customHeight="1">
      <c r="A38" s="386" t="s">
        <v>303</v>
      </c>
      <c r="B38" s="185">
        <v>2132</v>
      </c>
      <c r="C38" s="256">
        <v>1926</v>
      </c>
      <c r="D38" s="256">
        <v>2292</v>
      </c>
      <c r="E38" s="256">
        <v>1955</v>
      </c>
      <c r="F38" s="256">
        <v>2292</v>
      </c>
      <c r="G38" s="256">
        <f t="shared" si="2"/>
        <v>337</v>
      </c>
      <c r="H38" s="385">
        <f t="shared" si="1"/>
        <v>117.2378516624041</v>
      </c>
    </row>
    <row r="39" spans="1:8" ht="25.5" customHeight="1">
      <c r="A39" s="386" t="s">
        <v>522</v>
      </c>
      <c r="B39" s="185">
        <v>2133</v>
      </c>
      <c r="C39" s="256">
        <v>77</v>
      </c>
      <c r="D39" s="256">
        <v>96</v>
      </c>
      <c r="E39" s="256">
        <v>89</v>
      </c>
      <c r="F39" s="256">
        <v>96</v>
      </c>
      <c r="G39" s="256">
        <f t="shared" si="2"/>
        <v>7</v>
      </c>
      <c r="H39" s="385">
        <f t="shared" si="1"/>
        <v>107.86516853932584</v>
      </c>
    </row>
    <row r="40" spans="1:8" ht="34.5" customHeight="1">
      <c r="A40" s="380" t="s">
        <v>304</v>
      </c>
      <c r="B40" s="389">
        <v>2140</v>
      </c>
      <c r="C40" s="382">
        <f>SUM(C41:C42)</f>
        <v>0</v>
      </c>
      <c r="D40" s="382">
        <f>SUM(D41:D42)</f>
        <v>0</v>
      </c>
      <c r="E40" s="382">
        <f>SUM(E41:E42)</f>
        <v>0</v>
      </c>
      <c r="F40" s="382">
        <f>SUM(F41:F42)</f>
        <v>0</v>
      </c>
      <c r="G40" s="382"/>
      <c r="H40" s="390" t="e">
        <f t="shared" si="1"/>
        <v>#DIV/0!</v>
      </c>
    </row>
    <row r="41" spans="1:8" ht="48" customHeight="1">
      <c r="A41" s="384" t="s">
        <v>100</v>
      </c>
      <c r="B41" s="281">
        <v>2141</v>
      </c>
      <c r="C41" s="256"/>
      <c r="D41" s="256"/>
      <c r="E41" s="256"/>
      <c r="F41" s="256"/>
      <c r="G41" s="256"/>
      <c r="H41" s="388" t="e">
        <f t="shared" si="1"/>
        <v>#DIV/0!</v>
      </c>
    </row>
    <row r="42" spans="1:8" ht="32.25" customHeight="1">
      <c r="A42" s="386" t="s">
        <v>305</v>
      </c>
      <c r="B42" s="185">
        <v>2142</v>
      </c>
      <c r="C42" s="256"/>
      <c r="D42" s="256"/>
      <c r="E42" s="256"/>
      <c r="F42" s="256"/>
      <c r="G42" s="256">
        <f t="shared" si="2"/>
        <v>0</v>
      </c>
      <c r="H42" s="388" t="e">
        <f t="shared" si="1"/>
        <v>#DIV/0!</v>
      </c>
    </row>
    <row r="43" spans="1:8" ht="34.5" customHeight="1">
      <c r="A43" s="380" t="s">
        <v>354</v>
      </c>
      <c r="B43" s="389">
        <v>2200</v>
      </c>
      <c r="C43" s="382">
        <f>SUM(C19,C27,C36,C40)</f>
        <v>3642</v>
      </c>
      <c r="D43" s="382">
        <f>SUM(D19,D27,D36,D40)</f>
        <v>4495</v>
      </c>
      <c r="E43" s="382">
        <f>SUM(E19,E27,E36,E40)</f>
        <v>3863</v>
      </c>
      <c r="F43" s="382">
        <f>SUM(F19,F27,F36,F40)</f>
        <v>4495</v>
      </c>
      <c r="G43" s="382">
        <f t="shared" si="2"/>
        <v>632</v>
      </c>
      <c r="H43" s="383">
        <f t="shared" si="1"/>
        <v>116.36034170333937</v>
      </c>
    </row>
    <row r="44" spans="1:8" s="15" customFormat="1">
      <c r="A44" s="391"/>
      <c r="B44" s="16"/>
      <c r="C44" s="16"/>
      <c r="D44" s="16"/>
      <c r="E44" s="16"/>
      <c r="F44" s="16"/>
      <c r="G44" s="16"/>
      <c r="H44" s="16"/>
    </row>
    <row r="45" spans="1:8" s="15" customFormat="1">
      <c r="A45" s="391"/>
      <c r="B45" s="16"/>
      <c r="C45" s="16"/>
      <c r="D45" s="16"/>
      <c r="E45" s="16"/>
      <c r="F45" s="16"/>
      <c r="G45" s="16"/>
      <c r="H45" s="16"/>
    </row>
    <row r="46" spans="1:8" s="15" customFormat="1">
      <c r="A46" s="391"/>
      <c r="B46" s="16"/>
      <c r="C46" s="16"/>
      <c r="D46" s="16"/>
      <c r="E46" s="16"/>
      <c r="F46" s="16"/>
      <c r="G46" s="16"/>
      <c r="H46" s="16"/>
    </row>
    <row r="47" spans="1:8" s="15" customFormat="1">
      <c r="A47" s="391"/>
      <c r="B47" s="16"/>
      <c r="C47" s="16"/>
      <c r="D47" s="16"/>
      <c r="E47" s="16"/>
      <c r="F47" s="16"/>
      <c r="G47" s="16"/>
      <c r="H47" s="16"/>
    </row>
    <row r="48" spans="1:8" s="15" customFormat="1">
      <c r="A48" s="391"/>
      <c r="B48" s="16"/>
      <c r="C48" s="16"/>
      <c r="D48" s="16"/>
      <c r="E48" s="16"/>
      <c r="F48" s="16"/>
      <c r="G48" s="16"/>
      <c r="H48" s="16"/>
    </row>
    <row r="49" spans="1:10" s="2" customFormat="1" ht="27.75" customHeight="1">
      <c r="A49" s="378" t="s">
        <v>576</v>
      </c>
      <c r="B49" s="379"/>
      <c r="C49" s="503" t="s">
        <v>143</v>
      </c>
      <c r="D49" s="503"/>
      <c r="E49" s="392"/>
      <c r="F49" s="504" t="s">
        <v>573</v>
      </c>
      <c r="G49" s="504"/>
      <c r="H49" s="504"/>
    </row>
    <row r="50" spans="1:10" s="284" customFormat="1">
      <c r="A50" s="277" t="s">
        <v>379</v>
      </c>
      <c r="B50" s="2"/>
      <c r="C50" s="474" t="s">
        <v>385</v>
      </c>
      <c r="D50" s="474"/>
      <c r="E50" s="2"/>
      <c r="F50" s="470" t="s">
        <v>384</v>
      </c>
      <c r="G50" s="470"/>
      <c r="H50" s="470"/>
    </row>
    <row r="51" spans="1:10" s="16" customFormat="1">
      <c r="A51" s="22"/>
      <c r="I51" s="14"/>
      <c r="J51" s="14"/>
    </row>
    <row r="52" spans="1:10" s="16" customFormat="1">
      <c r="A52" s="22"/>
      <c r="I52" s="14"/>
      <c r="J52" s="14"/>
    </row>
    <row r="53" spans="1:10" s="16" customFormat="1">
      <c r="A53" s="22"/>
      <c r="I53" s="14"/>
      <c r="J53" s="14"/>
    </row>
    <row r="54" spans="1:10" s="16" customFormat="1">
      <c r="A54" s="22"/>
      <c r="I54" s="14"/>
      <c r="J54" s="14"/>
    </row>
    <row r="55" spans="1:10" s="16" customFormat="1">
      <c r="A55" s="22"/>
      <c r="I55" s="14"/>
      <c r="J55" s="14"/>
    </row>
    <row r="56" spans="1:10" s="16" customFormat="1">
      <c r="A56" s="22"/>
      <c r="I56" s="14"/>
      <c r="J56" s="14"/>
    </row>
    <row r="57" spans="1:10" s="16" customFormat="1">
      <c r="A57" s="22"/>
      <c r="I57" s="14"/>
      <c r="J57" s="14"/>
    </row>
    <row r="58" spans="1:10" s="16" customFormat="1">
      <c r="A58" s="22"/>
      <c r="I58" s="14"/>
      <c r="J58" s="14"/>
    </row>
    <row r="59" spans="1:10" s="16" customFormat="1">
      <c r="A59" s="22"/>
      <c r="I59" s="14"/>
      <c r="J59" s="14"/>
    </row>
    <row r="60" spans="1:10" s="16" customFormat="1">
      <c r="A60" s="22"/>
      <c r="I60" s="14"/>
      <c r="J60" s="14"/>
    </row>
    <row r="61" spans="1:10" s="16" customFormat="1">
      <c r="A61" s="22"/>
      <c r="I61" s="14"/>
      <c r="J61" s="14"/>
    </row>
    <row r="62" spans="1:10" s="16" customFormat="1">
      <c r="A62" s="22"/>
      <c r="I62" s="14"/>
      <c r="J62" s="14"/>
    </row>
    <row r="63" spans="1:10" s="16" customFormat="1">
      <c r="A63" s="22"/>
      <c r="I63" s="14"/>
      <c r="J63" s="14"/>
    </row>
    <row r="64" spans="1:10" s="16" customFormat="1">
      <c r="A64" s="22"/>
      <c r="I64" s="14"/>
      <c r="J64" s="14"/>
    </row>
    <row r="65" spans="1:10" s="16" customFormat="1">
      <c r="A65" s="22"/>
      <c r="I65" s="14"/>
      <c r="J65" s="14"/>
    </row>
    <row r="66" spans="1:10" s="16" customFormat="1">
      <c r="A66" s="22"/>
      <c r="I66" s="14"/>
      <c r="J66" s="14"/>
    </row>
    <row r="67" spans="1:10" s="16" customFormat="1">
      <c r="A67" s="22"/>
      <c r="I67" s="14"/>
      <c r="J67" s="14"/>
    </row>
    <row r="68" spans="1:10" s="16" customFormat="1">
      <c r="A68" s="22"/>
      <c r="I68" s="14"/>
      <c r="J68" s="14"/>
    </row>
    <row r="69" spans="1:10" s="16" customFormat="1">
      <c r="A69" s="22"/>
      <c r="I69" s="14"/>
      <c r="J69" s="14"/>
    </row>
    <row r="70" spans="1:10" s="16" customFormat="1">
      <c r="A70" s="22"/>
      <c r="I70" s="14"/>
      <c r="J70" s="14"/>
    </row>
    <row r="71" spans="1:10" s="16" customFormat="1">
      <c r="A71" s="22"/>
      <c r="I71" s="14"/>
      <c r="J71" s="14"/>
    </row>
    <row r="72" spans="1:10" s="16" customFormat="1">
      <c r="A72" s="22"/>
      <c r="I72" s="14"/>
      <c r="J72" s="14"/>
    </row>
    <row r="73" spans="1:10" s="16" customFormat="1">
      <c r="A73" s="22"/>
      <c r="I73" s="14"/>
      <c r="J73" s="14"/>
    </row>
    <row r="74" spans="1:10" s="16" customFormat="1">
      <c r="A74" s="22"/>
      <c r="I74" s="14"/>
      <c r="J74" s="14"/>
    </row>
    <row r="75" spans="1:10" s="16" customFormat="1">
      <c r="A75" s="22"/>
      <c r="I75" s="14"/>
      <c r="J75" s="14"/>
    </row>
    <row r="76" spans="1:10" s="16" customFormat="1">
      <c r="A76" s="22"/>
      <c r="I76" s="14"/>
      <c r="J76" s="14"/>
    </row>
    <row r="77" spans="1:10" s="16" customFormat="1">
      <c r="A77" s="22"/>
      <c r="I77" s="14"/>
      <c r="J77" s="14"/>
    </row>
    <row r="78" spans="1:10" s="16" customFormat="1">
      <c r="A78" s="22"/>
      <c r="I78" s="14"/>
      <c r="J78" s="14"/>
    </row>
    <row r="79" spans="1:10" s="16" customFormat="1">
      <c r="A79" s="22"/>
      <c r="I79" s="14"/>
      <c r="J79" s="14"/>
    </row>
    <row r="80" spans="1:10" s="16" customFormat="1">
      <c r="A80" s="22"/>
      <c r="I80" s="14"/>
      <c r="J80" s="14"/>
    </row>
    <row r="81" spans="1:10" s="16" customFormat="1">
      <c r="A81" s="22"/>
      <c r="I81" s="14"/>
      <c r="J81" s="14"/>
    </row>
    <row r="82" spans="1:10" s="16" customFormat="1">
      <c r="A82" s="22"/>
      <c r="I82" s="14"/>
      <c r="J82" s="14"/>
    </row>
    <row r="83" spans="1:10" s="16" customFormat="1">
      <c r="A83" s="22"/>
      <c r="I83" s="14"/>
      <c r="J83" s="14"/>
    </row>
    <row r="84" spans="1:10" s="16" customFormat="1">
      <c r="A84" s="22"/>
      <c r="I84" s="14"/>
      <c r="J84" s="14"/>
    </row>
    <row r="85" spans="1:10" s="16" customFormat="1">
      <c r="A85" s="22"/>
      <c r="I85" s="14"/>
      <c r="J85" s="14"/>
    </row>
    <row r="86" spans="1:10" s="16" customFormat="1">
      <c r="A86" s="22"/>
      <c r="I86" s="14"/>
      <c r="J86" s="14"/>
    </row>
    <row r="87" spans="1:10" s="16" customFormat="1">
      <c r="A87" s="22"/>
      <c r="I87" s="14"/>
      <c r="J87" s="14"/>
    </row>
    <row r="88" spans="1:10" s="16" customFormat="1">
      <c r="A88" s="22"/>
      <c r="I88" s="14"/>
      <c r="J88" s="14"/>
    </row>
    <row r="89" spans="1:10" s="16" customFormat="1">
      <c r="A89" s="22"/>
      <c r="I89" s="14"/>
      <c r="J89" s="14"/>
    </row>
    <row r="90" spans="1:10" s="16" customFormat="1">
      <c r="A90" s="22"/>
      <c r="I90" s="14"/>
      <c r="J90" s="14"/>
    </row>
    <row r="91" spans="1:10" s="16" customFormat="1">
      <c r="A91" s="22"/>
      <c r="I91" s="14"/>
      <c r="J91" s="14"/>
    </row>
    <row r="92" spans="1:10" s="16" customFormat="1">
      <c r="A92" s="22"/>
      <c r="I92" s="14"/>
      <c r="J92" s="14"/>
    </row>
    <row r="93" spans="1:10" s="16" customFormat="1">
      <c r="A93" s="22"/>
      <c r="I93" s="14"/>
      <c r="J93" s="14"/>
    </row>
    <row r="94" spans="1:10" s="16" customFormat="1">
      <c r="A94" s="22"/>
      <c r="I94" s="14"/>
      <c r="J94" s="14"/>
    </row>
    <row r="95" spans="1:10" s="16" customFormat="1">
      <c r="A95" s="22"/>
      <c r="I95" s="14"/>
      <c r="J95" s="14"/>
    </row>
    <row r="96" spans="1:10" s="16" customFormat="1">
      <c r="A96" s="22"/>
      <c r="I96" s="14"/>
      <c r="J96" s="14"/>
    </row>
    <row r="97" spans="1:10" s="16" customFormat="1">
      <c r="A97" s="22"/>
      <c r="I97" s="14"/>
      <c r="J97" s="14"/>
    </row>
    <row r="98" spans="1:10" s="16" customFormat="1">
      <c r="A98" s="22"/>
      <c r="I98" s="14"/>
      <c r="J98" s="14"/>
    </row>
    <row r="99" spans="1:10" s="16" customFormat="1">
      <c r="A99" s="22"/>
      <c r="I99" s="14"/>
      <c r="J99" s="14"/>
    </row>
    <row r="100" spans="1:10" s="16" customFormat="1">
      <c r="A100" s="22"/>
      <c r="I100" s="14"/>
      <c r="J100" s="14"/>
    </row>
    <row r="101" spans="1:10" s="16" customFormat="1">
      <c r="A101" s="22"/>
      <c r="I101" s="14"/>
      <c r="J101" s="14"/>
    </row>
    <row r="102" spans="1:10" s="16" customFormat="1">
      <c r="A102" s="22"/>
      <c r="I102" s="14"/>
      <c r="J102" s="14"/>
    </row>
    <row r="103" spans="1:10" s="16" customFormat="1">
      <c r="A103" s="22"/>
      <c r="I103" s="14"/>
      <c r="J103" s="14"/>
    </row>
    <row r="104" spans="1:10" s="16" customFormat="1">
      <c r="A104" s="22"/>
      <c r="I104" s="14"/>
      <c r="J104" s="14"/>
    </row>
    <row r="105" spans="1:10" s="16" customFormat="1">
      <c r="A105" s="22"/>
      <c r="I105" s="14"/>
      <c r="J105" s="14"/>
    </row>
    <row r="106" spans="1:10" s="16" customFormat="1">
      <c r="A106" s="22"/>
      <c r="I106" s="14"/>
      <c r="J106" s="14"/>
    </row>
    <row r="107" spans="1:10" s="16" customFormat="1">
      <c r="A107" s="22"/>
      <c r="I107" s="14"/>
      <c r="J107" s="14"/>
    </row>
    <row r="108" spans="1:10" s="16" customFormat="1">
      <c r="A108" s="22"/>
      <c r="I108" s="14"/>
      <c r="J108" s="14"/>
    </row>
    <row r="109" spans="1:10" s="16" customFormat="1">
      <c r="A109" s="22"/>
      <c r="I109" s="14"/>
      <c r="J109" s="14"/>
    </row>
    <row r="110" spans="1:10" s="16" customFormat="1">
      <c r="A110" s="22"/>
      <c r="I110" s="14"/>
      <c r="J110" s="14"/>
    </row>
    <row r="111" spans="1:10" s="16" customFormat="1">
      <c r="A111" s="22"/>
      <c r="I111" s="14"/>
      <c r="J111" s="14"/>
    </row>
    <row r="112" spans="1:10" s="16" customFormat="1">
      <c r="A112" s="22"/>
      <c r="I112" s="14"/>
      <c r="J112" s="14"/>
    </row>
    <row r="113" spans="1:10" s="16" customFormat="1">
      <c r="A113" s="22"/>
      <c r="I113" s="14"/>
      <c r="J113" s="14"/>
    </row>
    <row r="114" spans="1:10" s="16" customFormat="1">
      <c r="A114" s="22"/>
      <c r="I114" s="14"/>
      <c r="J114" s="14"/>
    </row>
    <row r="115" spans="1:10" s="16" customFormat="1">
      <c r="A115" s="22"/>
      <c r="I115" s="14"/>
      <c r="J115" s="14"/>
    </row>
    <row r="116" spans="1:10" s="16" customFormat="1">
      <c r="A116" s="22"/>
      <c r="I116" s="14"/>
      <c r="J116" s="14"/>
    </row>
    <row r="117" spans="1:10" s="16" customFormat="1">
      <c r="A117" s="22"/>
      <c r="I117" s="14"/>
      <c r="J117" s="14"/>
    </row>
    <row r="118" spans="1:10" s="16" customFormat="1">
      <c r="A118" s="22"/>
      <c r="I118" s="14"/>
      <c r="J118" s="14"/>
    </row>
    <row r="119" spans="1:10" s="16" customFormat="1">
      <c r="A119" s="22"/>
      <c r="I119" s="14"/>
      <c r="J119" s="14"/>
    </row>
    <row r="120" spans="1:10" s="16" customFormat="1">
      <c r="A120" s="22"/>
      <c r="I120" s="14"/>
      <c r="J120" s="14"/>
    </row>
    <row r="121" spans="1:10" s="16" customFormat="1">
      <c r="A121" s="22"/>
      <c r="I121" s="14"/>
      <c r="J121" s="14"/>
    </row>
    <row r="122" spans="1:10" s="16" customFormat="1">
      <c r="A122" s="22"/>
      <c r="I122" s="14"/>
      <c r="J122" s="14"/>
    </row>
    <row r="123" spans="1:10" s="16" customFormat="1">
      <c r="A123" s="22"/>
      <c r="I123" s="14"/>
      <c r="J123" s="14"/>
    </row>
    <row r="124" spans="1:10" s="16" customFormat="1">
      <c r="A124" s="22"/>
      <c r="I124" s="14"/>
      <c r="J124" s="14"/>
    </row>
    <row r="125" spans="1:10" s="16" customFormat="1">
      <c r="A125" s="22"/>
      <c r="I125" s="14"/>
      <c r="J125" s="14"/>
    </row>
    <row r="126" spans="1:10" s="16" customFormat="1">
      <c r="A126" s="22"/>
      <c r="I126" s="14"/>
      <c r="J126" s="14"/>
    </row>
    <row r="127" spans="1:10" s="16" customFormat="1">
      <c r="A127" s="22"/>
      <c r="I127" s="14"/>
      <c r="J127" s="14"/>
    </row>
    <row r="128" spans="1:10" s="16" customFormat="1">
      <c r="A128" s="22"/>
      <c r="I128" s="14"/>
      <c r="J128" s="14"/>
    </row>
    <row r="129" spans="1:10" s="16" customFormat="1">
      <c r="A129" s="22"/>
      <c r="I129" s="14"/>
      <c r="J129" s="14"/>
    </row>
    <row r="130" spans="1:10" s="16" customFormat="1">
      <c r="A130" s="22"/>
      <c r="I130" s="14"/>
      <c r="J130" s="14"/>
    </row>
    <row r="131" spans="1:10" s="16" customFormat="1">
      <c r="A131" s="22"/>
      <c r="I131" s="14"/>
      <c r="J131" s="14"/>
    </row>
    <row r="132" spans="1:10" s="16" customFormat="1">
      <c r="A132" s="22"/>
      <c r="I132" s="14"/>
      <c r="J132" s="14"/>
    </row>
    <row r="133" spans="1:10" s="16" customFormat="1">
      <c r="A133" s="22"/>
      <c r="I133" s="14"/>
      <c r="J133" s="14"/>
    </row>
    <row r="134" spans="1:10" s="16" customFormat="1">
      <c r="A134" s="22"/>
      <c r="I134" s="14"/>
      <c r="J134" s="14"/>
    </row>
    <row r="135" spans="1:10" s="16" customFormat="1">
      <c r="A135" s="22"/>
      <c r="I135" s="14"/>
      <c r="J135" s="14"/>
    </row>
    <row r="136" spans="1:10" s="16" customFormat="1">
      <c r="A136" s="22"/>
      <c r="I136" s="14"/>
      <c r="J136" s="14"/>
    </row>
    <row r="137" spans="1:10" s="16" customFormat="1">
      <c r="A137" s="22"/>
      <c r="I137" s="14"/>
      <c r="J137" s="14"/>
    </row>
    <row r="138" spans="1:10" s="16" customFormat="1">
      <c r="A138" s="22"/>
      <c r="I138" s="14"/>
      <c r="J138" s="14"/>
    </row>
    <row r="139" spans="1:10" s="16" customFormat="1">
      <c r="A139" s="22"/>
      <c r="I139" s="14"/>
      <c r="J139" s="14"/>
    </row>
    <row r="140" spans="1:10" s="16" customFormat="1">
      <c r="A140" s="22"/>
      <c r="I140" s="14"/>
      <c r="J140" s="14"/>
    </row>
    <row r="141" spans="1:10" s="16" customFormat="1">
      <c r="A141" s="22"/>
      <c r="I141" s="14"/>
      <c r="J141" s="14"/>
    </row>
    <row r="142" spans="1:10" s="16" customFormat="1">
      <c r="A142" s="22"/>
      <c r="I142" s="14"/>
      <c r="J142" s="14"/>
    </row>
    <row r="143" spans="1:10" s="16" customFormat="1">
      <c r="A143" s="22"/>
      <c r="I143" s="14"/>
      <c r="J143" s="14"/>
    </row>
    <row r="144" spans="1:10" s="16" customFormat="1">
      <c r="A144" s="22"/>
      <c r="I144" s="14"/>
      <c r="J144" s="14"/>
    </row>
    <row r="145" spans="1:10" s="16" customFormat="1">
      <c r="A145" s="22"/>
      <c r="I145" s="14"/>
      <c r="J145" s="14"/>
    </row>
    <row r="146" spans="1:10" s="16" customFormat="1">
      <c r="A146" s="22"/>
      <c r="I146" s="14"/>
      <c r="J146" s="14"/>
    </row>
    <row r="147" spans="1:10" s="16" customFormat="1">
      <c r="A147" s="22"/>
      <c r="I147" s="14"/>
      <c r="J147" s="14"/>
    </row>
    <row r="148" spans="1:10" s="16" customFormat="1">
      <c r="A148" s="22"/>
      <c r="I148" s="14"/>
      <c r="J148" s="14"/>
    </row>
    <row r="149" spans="1:10" s="16" customFormat="1">
      <c r="A149" s="22"/>
      <c r="I149" s="14"/>
      <c r="J149" s="14"/>
    </row>
    <row r="150" spans="1:10" s="16" customFormat="1">
      <c r="A150" s="22"/>
      <c r="I150" s="14"/>
      <c r="J150" s="14"/>
    </row>
    <row r="151" spans="1:10" s="16" customFormat="1">
      <c r="A151" s="22"/>
      <c r="I151" s="14"/>
      <c r="J151" s="14"/>
    </row>
    <row r="152" spans="1:10" s="16" customFormat="1">
      <c r="A152" s="22"/>
      <c r="I152" s="14"/>
      <c r="J152" s="14"/>
    </row>
    <row r="153" spans="1:10" s="16" customFormat="1">
      <c r="A153" s="22"/>
      <c r="I153" s="14"/>
      <c r="J153" s="14"/>
    </row>
    <row r="154" spans="1:10" s="16" customFormat="1">
      <c r="A154" s="22"/>
      <c r="I154" s="14"/>
      <c r="J154" s="14"/>
    </row>
    <row r="155" spans="1:10" s="16" customFormat="1">
      <c r="A155" s="22"/>
      <c r="I155" s="14"/>
      <c r="J155" s="14"/>
    </row>
    <row r="156" spans="1:10" s="16" customFormat="1">
      <c r="A156" s="22"/>
      <c r="I156" s="14"/>
      <c r="J156" s="14"/>
    </row>
    <row r="157" spans="1:10" s="16" customFormat="1">
      <c r="A157" s="22"/>
      <c r="I157" s="14"/>
      <c r="J157" s="14"/>
    </row>
    <row r="158" spans="1:10" s="16" customFormat="1">
      <c r="A158" s="22"/>
      <c r="I158" s="14"/>
      <c r="J158" s="14"/>
    </row>
    <row r="159" spans="1:10" s="16" customFormat="1">
      <c r="A159" s="22"/>
      <c r="I159" s="14"/>
      <c r="J159" s="14"/>
    </row>
    <row r="160" spans="1:10" s="16" customFormat="1">
      <c r="A160" s="22"/>
      <c r="I160" s="14"/>
      <c r="J160" s="14"/>
    </row>
    <row r="161" spans="1:10" s="16" customFormat="1">
      <c r="A161" s="22"/>
      <c r="I161" s="14"/>
      <c r="J161" s="14"/>
    </row>
    <row r="162" spans="1:10" s="16" customFormat="1">
      <c r="A162" s="22"/>
      <c r="I162" s="14"/>
      <c r="J162" s="14"/>
    </row>
    <row r="163" spans="1:10" s="16" customFormat="1">
      <c r="A163" s="22"/>
      <c r="I163" s="14"/>
      <c r="J163" s="14"/>
    </row>
    <row r="164" spans="1:10" s="16" customFormat="1">
      <c r="A164" s="22"/>
      <c r="I164" s="14"/>
      <c r="J164" s="14"/>
    </row>
    <row r="165" spans="1:10" s="16" customFormat="1">
      <c r="A165" s="22"/>
      <c r="I165" s="14"/>
      <c r="J165" s="14"/>
    </row>
    <row r="166" spans="1:10" s="16" customFormat="1">
      <c r="A166" s="22"/>
      <c r="I166" s="14"/>
      <c r="J166" s="14"/>
    </row>
    <row r="167" spans="1:10" s="16" customFormat="1">
      <c r="A167" s="22"/>
      <c r="I167" s="14"/>
      <c r="J167" s="14"/>
    </row>
    <row r="168" spans="1:10" s="16" customFormat="1">
      <c r="A168" s="22"/>
      <c r="I168" s="14"/>
      <c r="J168" s="14"/>
    </row>
    <row r="169" spans="1:10" s="16" customFormat="1">
      <c r="A169" s="22"/>
      <c r="I169" s="14"/>
      <c r="J169" s="14"/>
    </row>
    <row r="170" spans="1:10" s="16" customFormat="1">
      <c r="A170" s="22"/>
      <c r="I170" s="14"/>
      <c r="J170" s="14"/>
    </row>
    <row r="171" spans="1:10" s="16" customFormat="1">
      <c r="A171" s="22"/>
      <c r="I171" s="14"/>
      <c r="J171" s="14"/>
    </row>
    <row r="172" spans="1:10" s="16" customFormat="1">
      <c r="A172" s="22"/>
      <c r="I172" s="14"/>
      <c r="J172" s="14"/>
    </row>
    <row r="173" spans="1:10" s="16" customFormat="1">
      <c r="A173" s="22"/>
      <c r="I173" s="14"/>
      <c r="J173" s="14"/>
    </row>
    <row r="174" spans="1:10" s="16" customFormat="1">
      <c r="A174" s="22"/>
      <c r="I174" s="14"/>
      <c r="J174" s="14"/>
    </row>
    <row r="175" spans="1:10" s="16" customFormat="1">
      <c r="A175" s="22"/>
      <c r="I175" s="14"/>
      <c r="J175" s="14"/>
    </row>
    <row r="176" spans="1:10" s="16" customFormat="1">
      <c r="A176" s="22"/>
      <c r="I176" s="14"/>
      <c r="J176" s="14"/>
    </row>
    <row r="177" spans="1:10" s="16" customFormat="1">
      <c r="A177" s="22"/>
      <c r="I177" s="14"/>
      <c r="J177" s="14"/>
    </row>
    <row r="178" spans="1:10" s="16" customFormat="1">
      <c r="A178" s="22"/>
      <c r="I178" s="14"/>
      <c r="J178" s="14"/>
    </row>
    <row r="179" spans="1:10" s="16" customFormat="1">
      <c r="A179" s="22"/>
      <c r="I179" s="14"/>
      <c r="J179" s="14"/>
    </row>
    <row r="180" spans="1:10" s="16" customFormat="1">
      <c r="A180" s="22"/>
      <c r="I180" s="14"/>
      <c r="J180" s="14"/>
    </row>
    <row r="181" spans="1:10" s="16" customFormat="1">
      <c r="A181" s="22"/>
      <c r="I181" s="14"/>
      <c r="J181" s="14"/>
    </row>
    <row r="182" spans="1:10" s="16" customFormat="1">
      <c r="A182" s="22"/>
      <c r="I182" s="14"/>
      <c r="J182" s="14"/>
    </row>
    <row r="183" spans="1:10" s="16" customFormat="1">
      <c r="A183" s="22"/>
      <c r="I183" s="14"/>
      <c r="J183" s="14"/>
    </row>
    <row r="184" spans="1:10" s="16" customFormat="1">
      <c r="A184" s="22"/>
      <c r="I184" s="14"/>
      <c r="J184" s="14"/>
    </row>
    <row r="185" spans="1:10" s="16" customFormat="1">
      <c r="A185" s="22"/>
      <c r="I185" s="14"/>
      <c r="J185" s="14"/>
    </row>
    <row r="186" spans="1:10" s="16" customFormat="1">
      <c r="A186" s="22"/>
      <c r="I186" s="14"/>
      <c r="J186" s="14"/>
    </row>
    <row r="187" spans="1:10" s="16" customFormat="1">
      <c r="A187" s="22"/>
      <c r="I187" s="14"/>
      <c r="J187" s="14"/>
    </row>
    <row r="188" spans="1:10" s="16" customFormat="1">
      <c r="A188" s="22"/>
      <c r="I188" s="14"/>
      <c r="J188" s="14"/>
    </row>
    <row r="189" spans="1:10" s="16" customFormat="1">
      <c r="A189" s="22"/>
      <c r="I189" s="14"/>
      <c r="J189" s="14"/>
    </row>
    <row r="190" spans="1:10" s="16" customFormat="1">
      <c r="A190" s="22"/>
      <c r="I190" s="14"/>
      <c r="J190" s="14"/>
    </row>
    <row r="191" spans="1:10" s="16" customFormat="1">
      <c r="A191" s="22"/>
      <c r="I191" s="14"/>
      <c r="J191" s="14"/>
    </row>
    <row r="192" spans="1:10" s="16" customFormat="1">
      <c r="A192" s="22"/>
      <c r="I192" s="14"/>
      <c r="J192" s="14"/>
    </row>
    <row r="193" spans="1:10" s="16" customFormat="1">
      <c r="A193" s="22"/>
      <c r="I193" s="14"/>
      <c r="J193" s="14"/>
    </row>
    <row r="194" spans="1:10" s="16" customFormat="1">
      <c r="A194" s="22"/>
      <c r="I194" s="14"/>
      <c r="J194" s="14"/>
    </row>
    <row r="195" spans="1:10" s="16" customFormat="1">
      <c r="A195" s="22"/>
      <c r="I195" s="14"/>
      <c r="J195" s="14"/>
    </row>
    <row r="196" spans="1:10" s="16" customFormat="1">
      <c r="A196" s="22"/>
      <c r="I196" s="14"/>
      <c r="J196" s="14"/>
    </row>
    <row r="197" spans="1:10" s="16" customFormat="1">
      <c r="A197" s="22"/>
      <c r="I197" s="14"/>
      <c r="J197" s="14"/>
    </row>
    <row r="198" spans="1:10" s="16" customFormat="1">
      <c r="A198" s="22"/>
      <c r="I198" s="14"/>
      <c r="J198" s="14"/>
    </row>
    <row r="199" spans="1:10" s="16" customFormat="1">
      <c r="A199" s="22"/>
      <c r="I199" s="14"/>
      <c r="J199" s="14"/>
    </row>
    <row r="200" spans="1:10" s="16" customFormat="1">
      <c r="A200" s="22"/>
      <c r="I200" s="14"/>
      <c r="J200" s="14"/>
    </row>
  </sheetData>
  <mergeCells count="12">
    <mergeCell ref="A2:H2"/>
    <mergeCell ref="C50:D50"/>
    <mergeCell ref="F50:H50"/>
    <mergeCell ref="A7:H7"/>
    <mergeCell ref="A18:H18"/>
    <mergeCell ref="C49:D49"/>
    <mergeCell ref="F49:H49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60" fitToHeight="2" orientation="landscape" verticalDpi="300" r:id="rId1"/>
  <headerFooter alignWithMargins="0"/>
  <rowBreaks count="1" manualBreakCount="1">
    <brk id="26" max="8" man="1"/>
  </rowBreaks>
  <ignoredErrors>
    <ignoredError sqref="G9:H16 G21 H35:H36 H37:H43 H19:H27 H2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topLeftCell="A7" zoomScale="90" zoomScaleNormal="100" zoomScaleSheetLayoutView="90" workbookViewId="0">
      <selection activeCell="J20" sqref="J20"/>
    </sheetView>
  </sheetViews>
  <sheetFormatPr defaultRowHeight="18.75"/>
  <cols>
    <col min="1" max="1" width="60.7109375" style="2" customWidth="1"/>
    <col min="2" max="2" width="14.140625" style="171" customWidth="1"/>
    <col min="3" max="3" width="14.140625" style="177" customWidth="1"/>
    <col min="4" max="4" width="16.140625" style="171" customWidth="1"/>
    <col min="5" max="5" width="16.7109375" style="171" customWidth="1"/>
    <col min="6" max="6" width="15.140625" style="171" customWidth="1"/>
    <col min="7" max="7" width="16" style="171" customWidth="1"/>
    <col min="8" max="16384" width="9.140625" style="2"/>
  </cols>
  <sheetData>
    <row r="2" spans="1:7">
      <c r="A2" s="499" t="s">
        <v>447</v>
      </c>
      <c r="B2" s="499"/>
      <c r="C2" s="499"/>
      <c r="D2" s="499"/>
      <c r="E2" s="499"/>
      <c r="F2" s="499"/>
      <c r="G2" s="499"/>
    </row>
    <row r="3" spans="1:7">
      <c r="A3" s="173"/>
      <c r="B3" s="18"/>
      <c r="C3" s="18"/>
      <c r="D3" s="173"/>
      <c r="E3" s="173"/>
      <c r="F3" s="173"/>
      <c r="G3" s="18"/>
    </row>
    <row r="4" spans="1:7" ht="73.5" customHeight="1">
      <c r="A4" s="178" t="s">
        <v>162</v>
      </c>
      <c r="B4" s="179" t="s">
        <v>18</v>
      </c>
      <c r="C4" s="179" t="s">
        <v>463</v>
      </c>
      <c r="D4" s="179" t="s">
        <v>466</v>
      </c>
      <c r="E4" s="179" t="s">
        <v>465</v>
      </c>
      <c r="F4" s="179" t="s">
        <v>420</v>
      </c>
      <c r="G4" s="180" t="s">
        <v>468</v>
      </c>
    </row>
    <row r="5" spans="1:7" ht="25.5" customHeight="1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</row>
    <row r="6" spans="1:7" ht="26.25" customHeight="1">
      <c r="A6" s="510" t="s">
        <v>106</v>
      </c>
      <c r="B6" s="511"/>
      <c r="C6" s="511"/>
      <c r="D6" s="511"/>
      <c r="E6" s="511"/>
      <c r="F6" s="511"/>
      <c r="G6" s="512"/>
    </row>
    <row r="7" spans="1:7" ht="24.75" customHeight="1">
      <c r="A7" s="176" t="s">
        <v>435</v>
      </c>
      <c r="B7" s="151">
        <v>2050</v>
      </c>
      <c r="C7" s="153">
        <f>SUM(C8:C8)</f>
        <v>0</v>
      </c>
      <c r="D7" s="153">
        <f>SUM(D8:D8)</f>
        <v>0</v>
      </c>
      <c r="E7" s="153">
        <f>SUM(E8:E8)</f>
        <v>0</v>
      </c>
      <c r="F7" s="153">
        <f>E7-D7</f>
        <v>0</v>
      </c>
      <c r="G7" s="186" t="e">
        <f>(E7/D7)*100</f>
        <v>#DIV/0!</v>
      </c>
    </row>
    <row r="8" spans="1:7" ht="21.75" customHeight="1">
      <c r="A8" s="197"/>
      <c r="B8" s="198"/>
      <c r="C8" s="198"/>
      <c r="D8" s="199"/>
      <c r="E8" s="199"/>
      <c r="F8" s="195">
        <f t="shared" ref="F8:F23" si="0">E8-D8</f>
        <v>0</v>
      </c>
      <c r="G8" s="200" t="e">
        <f t="shared" ref="G8:G23" si="1">(E8/D8)*100</f>
        <v>#DIV/0!</v>
      </c>
    </row>
    <row r="9" spans="1:7" s="80" customFormat="1" ht="23.25" customHeight="1">
      <c r="A9" s="204" t="s">
        <v>434</v>
      </c>
      <c r="B9" s="205">
        <v>2060</v>
      </c>
      <c r="C9" s="199">
        <f>SUM(C10:C10)</f>
        <v>0</v>
      </c>
      <c r="D9" s="199">
        <f>SUM(D10:D10)</f>
        <v>0</v>
      </c>
      <c r="E9" s="199">
        <f t="shared" ref="E9" si="2">SUM(E10:E10)</f>
        <v>0</v>
      </c>
      <c r="F9" s="195">
        <f t="shared" si="0"/>
        <v>0</v>
      </c>
      <c r="G9" s="200" t="e">
        <f t="shared" si="1"/>
        <v>#DIV/0!</v>
      </c>
    </row>
    <row r="10" spans="1:7" s="80" customFormat="1" ht="23.25" customHeight="1">
      <c r="A10" s="202"/>
      <c r="B10" s="201"/>
      <c r="C10" s="201"/>
      <c r="D10" s="199"/>
      <c r="E10" s="199"/>
      <c r="F10" s="195">
        <f t="shared" si="0"/>
        <v>0</v>
      </c>
      <c r="G10" s="200" t="e">
        <f t="shared" si="1"/>
        <v>#DIV/0!</v>
      </c>
    </row>
    <row r="11" spans="1:7" s="80" customFormat="1" ht="29.25" customHeight="1">
      <c r="A11" s="513" t="s">
        <v>436</v>
      </c>
      <c r="B11" s="514"/>
      <c r="C11" s="514"/>
      <c r="D11" s="514"/>
      <c r="E11" s="514"/>
      <c r="F11" s="514"/>
      <c r="G11" s="515"/>
    </row>
    <row r="12" spans="1:7" s="80" customFormat="1" ht="42.75" customHeight="1">
      <c r="A12" s="206" t="s">
        <v>382</v>
      </c>
      <c r="B12" s="201"/>
      <c r="C12" s="201"/>
      <c r="D12" s="199"/>
      <c r="E12" s="199"/>
      <c r="F12" s="195"/>
      <c r="G12" s="199"/>
    </row>
    <row r="13" spans="1:7" s="80" customFormat="1" ht="27.75" customHeight="1">
      <c r="A13" s="207" t="s">
        <v>437</v>
      </c>
      <c r="B13" s="205">
        <v>2117</v>
      </c>
      <c r="C13" s="199">
        <f>SUM(C14:C14)</f>
        <v>0</v>
      </c>
      <c r="D13" s="199">
        <f>SUM(D14:D14)</f>
        <v>0</v>
      </c>
      <c r="E13" s="199">
        <f>SUM(E14:E14)</f>
        <v>0</v>
      </c>
      <c r="F13" s="199">
        <f t="shared" si="0"/>
        <v>0</v>
      </c>
      <c r="G13" s="200" t="e">
        <f t="shared" si="1"/>
        <v>#DIV/0!</v>
      </c>
    </row>
    <row r="14" spans="1:7" s="80" customFormat="1" ht="22.5" customHeight="1">
      <c r="A14" s="203"/>
      <c r="B14" s="201"/>
      <c r="C14" s="201"/>
      <c r="D14" s="195"/>
      <c r="E14" s="195"/>
      <c r="F14" s="195">
        <f t="shared" si="0"/>
        <v>0</v>
      </c>
      <c r="G14" s="200" t="e">
        <f t="shared" si="1"/>
        <v>#DIV/0!</v>
      </c>
    </row>
    <row r="15" spans="1:7" s="80" customFormat="1" ht="40.5" customHeight="1">
      <c r="A15" s="208" t="s">
        <v>375</v>
      </c>
      <c r="B15" s="201"/>
      <c r="C15" s="201"/>
      <c r="D15" s="195"/>
      <c r="E15" s="195"/>
      <c r="F15" s="195"/>
      <c r="G15" s="195"/>
    </row>
    <row r="16" spans="1:7" s="80" customFormat="1" ht="29.25" customHeight="1">
      <c r="A16" s="202" t="s">
        <v>437</v>
      </c>
      <c r="B16" s="205">
        <v>2128</v>
      </c>
      <c r="C16" s="199">
        <f>SUM(C17:C17)</f>
        <v>0</v>
      </c>
      <c r="D16" s="199">
        <f>SUM(D17:D17)</f>
        <v>0</v>
      </c>
      <c r="E16" s="199">
        <f>SUM(E17:E17)</f>
        <v>0</v>
      </c>
      <c r="F16" s="199">
        <f t="shared" si="0"/>
        <v>0</v>
      </c>
      <c r="G16" s="200" t="e">
        <f t="shared" si="1"/>
        <v>#DIV/0!</v>
      </c>
    </row>
    <row r="17" spans="1:8" s="80" customFormat="1" ht="23.25" customHeight="1">
      <c r="A17" s="202"/>
      <c r="B17" s="201"/>
      <c r="C17" s="201"/>
      <c r="D17" s="199"/>
      <c r="E17" s="199"/>
      <c r="F17" s="195">
        <f t="shared" si="0"/>
        <v>0</v>
      </c>
      <c r="G17" s="200" t="e">
        <f t="shared" si="1"/>
        <v>#DIV/0!</v>
      </c>
    </row>
    <row r="18" spans="1:8" s="80" customFormat="1" ht="37.5" customHeight="1">
      <c r="A18" s="206" t="s">
        <v>439</v>
      </c>
      <c r="B18" s="201"/>
      <c r="C18" s="201"/>
      <c r="D18" s="195"/>
      <c r="E18" s="195"/>
      <c r="F18" s="195"/>
      <c r="G18" s="196"/>
    </row>
    <row r="19" spans="1:8" s="80" customFormat="1" ht="38.25" customHeight="1">
      <c r="A19" s="209" t="s">
        <v>440</v>
      </c>
      <c r="B19" s="205">
        <v>2123</v>
      </c>
      <c r="C19" s="199">
        <f>SUM(C20:C20)</f>
        <v>0</v>
      </c>
      <c r="D19" s="199">
        <f>SUM(D20:D20)</f>
        <v>0</v>
      </c>
      <c r="E19" s="199">
        <f>SUM(E20:E20)</f>
        <v>0</v>
      </c>
      <c r="F19" s="199">
        <f t="shared" si="0"/>
        <v>0</v>
      </c>
      <c r="G19" s="200" t="e">
        <f t="shared" si="1"/>
        <v>#DIV/0!</v>
      </c>
    </row>
    <row r="20" spans="1:8" s="80" customFormat="1" ht="24.75" customHeight="1">
      <c r="A20" s="202"/>
      <c r="B20" s="201"/>
      <c r="C20" s="201"/>
      <c r="D20" s="199"/>
      <c r="E20" s="199"/>
      <c r="F20" s="199">
        <f t="shared" si="0"/>
        <v>0</v>
      </c>
      <c r="G20" s="200" t="e">
        <f t="shared" si="1"/>
        <v>#DIV/0!</v>
      </c>
    </row>
    <row r="21" spans="1:8" s="80" customFormat="1" ht="26.25" customHeight="1">
      <c r="A21" s="210" t="s">
        <v>441</v>
      </c>
      <c r="B21" s="201"/>
      <c r="C21" s="201"/>
      <c r="D21" s="199"/>
      <c r="E21" s="199"/>
      <c r="F21" s="195"/>
      <c r="G21" s="200"/>
    </row>
    <row r="22" spans="1:8" s="80" customFormat="1" ht="41.25" customHeight="1">
      <c r="A22" s="209" t="s">
        <v>442</v>
      </c>
      <c r="B22" s="205">
        <v>2142</v>
      </c>
      <c r="C22" s="199">
        <f>SUM(C23:C23)</f>
        <v>0</v>
      </c>
      <c r="D22" s="199">
        <f>SUM(D23:D23)</f>
        <v>0</v>
      </c>
      <c r="E22" s="199">
        <f>SUM(E23:E23)</f>
        <v>0</v>
      </c>
      <c r="F22" s="195">
        <f t="shared" si="0"/>
        <v>0</v>
      </c>
      <c r="G22" s="200" t="e">
        <f t="shared" si="1"/>
        <v>#DIV/0!</v>
      </c>
    </row>
    <row r="23" spans="1:8" s="80" customFormat="1" ht="28.5" customHeight="1">
      <c r="A23" s="202"/>
      <c r="B23" s="201"/>
      <c r="C23" s="201"/>
      <c r="D23" s="199"/>
      <c r="E23" s="199"/>
      <c r="F23" s="195">
        <f t="shared" si="0"/>
        <v>0</v>
      </c>
      <c r="G23" s="200" t="e">
        <f t="shared" si="1"/>
        <v>#DIV/0!</v>
      </c>
    </row>
    <row r="24" spans="1:8">
      <c r="A24" s="155"/>
      <c r="B24" s="156"/>
      <c r="C24" s="156"/>
      <c r="D24" s="157"/>
      <c r="E24" s="158"/>
      <c r="F24" s="158"/>
      <c r="G24" s="158"/>
    </row>
    <row r="25" spans="1:8" ht="24.75" customHeight="1">
      <c r="A25" s="82" t="s">
        <v>576</v>
      </c>
      <c r="B25" s="36"/>
      <c r="C25" s="36"/>
      <c r="D25" s="166" t="s">
        <v>80</v>
      </c>
      <c r="E25" s="166"/>
      <c r="F25" s="495" t="s">
        <v>573</v>
      </c>
      <c r="G25" s="495"/>
      <c r="H25" s="172"/>
    </row>
    <row r="26" spans="1:8">
      <c r="A26" s="174" t="s">
        <v>379</v>
      </c>
      <c r="B26" s="175"/>
      <c r="C26" s="181"/>
      <c r="D26" s="175" t="s">
        <v>385</v>
      </c>
      <c r="E26" s="175"/>
      <c r="F26" s="509" t="s">
        <v>183</v>
      </c>
      <c r="G26" s="509"/>
      <c r="H26" s="39"/>
    </row>
    <row r="27" spans="1:8">
      <c r="A27" s="155"/>
      <c r="B27" s="156"/>
      <c r="C27" s="156"/>
      <c r="D27" s="157"/>
      <c r="E27" s="158"/>
      <c r="F27" s="158"/>
      <c r="G27" s="158"/>
    </row>
    <row r="28" spans="1:8">
      <c r="A28" s="155"/>
      <c r="B28" s="156"/>
      <c r="C28" s="156"/>
      <c r="D28" s="157"/>
      <c r="E28" s="158"/>
      <c r="F28" s="158"/>
      <c r="G28" s="158"/>
    </row>
    <row r="29" spans="1:8">
      <c r="A29" s="155"/>
      <c r="B29" s="156"/>
      <c r="C29" s="156"/>
      <c r="D29" s="157"/>
      <c r="E29" s="158"/>
      <c r="F29" s="158"/>
      <c r="G29" s="158"/>
    </row>
    <row r="30" spans="1:8">
      <c r="A30" s="155"/>
      <c r="B30" s="156"/>
      <c r="C30" s="156"/>
      <c r="D30" s="157"/>
      <c r="E30" s="158"/>
      <c r="F30" s="158"/>
      <c r="G30" s="158"/>
    </row>
    <row r="31" spans="1:8">
      <c r="A31" s="155"/>
      <c r="B31" s="156"/>
      <c r="C31" s="156"/>
      <c r="D31" s="157"/>
      <c r="E31" s="158"/>
      <c r="F31" s="158"/>
      <c r="G31" s="158"/>
    </row>
    <row r="32" spans="1:8">
      <c r="A32" s="155"/>
      <c r="B32" s="156"/>
      <c r="C32" s="156"/>
      <c r="D32" s="157"/>
      <c r="E32" s="158"/>
      <c r="F32" s="158"/>
      <c r="G32" s="158"/>
    </row>
    <row r="33" spans="1:7">
      <c r="A33" s="155"/>
      <c r="B33" s="156"/>
      <c r="C33" s="156"/>
      <c r="D33" s="157"/>
      <c r="E33" s="158"/>
      <c r="F33" s="158"/>
      <c r="G33" s="158"/>
    </row>
    <row r="34" spans="1:7">
      <c r="A34" s="155"/>
      <c r="B34" s="156"/>
      <c r="C34" s="156"/>
      <c r="D34" s="157"/>
      <c r="E34" s="158"/>
      <c r="F34" s="158"/>
      <c r="G34" s="158"/>
    </row>
    <row r="35" spans="1:7">
      <c r="A35" s="155"/>
      <c r="B35" s="156"/>
      <c r="C35" s="156"/>
      <c r="D35" s="157"/>
      <c r="E35" s="158"/>
      <c r="F35" s="158"/>
      <c r="G35" s="158"/>
    </row>
    <row r="36" spans="1:7">
      <c r="A36" s="155"/>
      <c r="B36" s="156"/>
      <c r="C36" s="156"/>
      <c r="D36" s="157"/>
      <c r="E36" s="158"/>
      <c r="F36" s="158"/>
      <c r="G36" s="158"/>
    </row>
    <row r="37" spans="1:7">
      <c r="A37" s="155"/>
      <c r="B37" s="156"/>
      <c r="C37" s="156"/>
      <c r="D37" s="157"/>
      <c r="E37" s="158"/>
      <c r="F37" s="158"/>
      <c r="G37" s="158"/>
    </row>
    <row r="38" spans="1:7">
      <c r="A38" s="155"/>
      <c r="B38" s="156"/>
      <c r="C38" s="156"/>
      <c r="D38" s="157"/>
      <c r="E38" s="158"/>
      <c r="F38" s="158"/>
      <c r="G38" s="158"/>
    </row>
    <row r="39" spans="1:7">
      <c r="A39" s="155"/>
      <c r="B39" s="156"/>
      <c r="C39" s="156"/>
      <c r="D39" s="157"/>
      <c r="E39" s="158"/>
      <c r="F39" s="158"/>
      <c r="G39" s="158"/>
    </row>
    <row r="40" spans="1:7">
      <c r="A40" s="155"/>
      <c r="B40" s="156"/>
      <c r="C40" s="156"/>
      <c r="D40" s="157"/>
      <c r="E40" s="158"/>
      <c r="F40" s="158"/>
      <c r="G40" s="158"/>
    </row>
    <row r="41" spans="1:7">
      <c r="A41" s="155"/>
      <c r="B41" s="156"/>
      <c r="C41" s="156"/>
      <c r="D41" s="157"/>
      <c r="E41" s="158"/>
      <c r="F41" s="158"/>
      <c r="G41" s="158"/>
    </row>
    <row r="42" spans="1:7">
      <c r="A42" s="155"/>
      <c r="B42" s="156"/>
      <c r="C42" s="156"/>
      <c r="D42" s="157"/>
      <c r="E42" s="158"/>
      <c r="F42" s="158"/>
      <c r="G42" s="158"/>
    </row>
    <row r="43" spans="1:7">
      <c r="A43" s="155"/>
      <c r="B43" s="156"/>
      <c r="C43" s="156"/>
      <c r="D43" s="157"/>
      <c r="E43" s="158"/>
      <c r="F43" s="158"/>
      <c r="G43" s="158"/>
    </row>
    <row r="44" spans="1:7">
      <c r="A44" s="155"/>
      <c r="B44" s="156"/>
      <c r="C44" s="156"/>
      <c r="D44" s="157"/>
      <c r="E44" s="158"/>
      <c r="F44" s="158"/>
      <c r="G44" s="158"/>
    </row>
    <row r="45" spans="1:7">
      <c r="A45" s="155"/>
      <c r="B45" s="156"/>
      <c r="C45" s="156"/>
      <c r="D45" s="157"/>
      <c r="E45" s="158"/>
      <c r="F45" s="158"/>
      <c r="G45" s="158"/>
    </row>
    <row r="46" spans="1:7">
      <c r="A46" s="155"/>
      <c r="B46" s="156"/>
      <c r="C46" s="156"/>
      <c r="D46" s="157"/>
      <c r="E46" s="158"/>
      <c r="F46" s="158"/>
      <c r="G46" s="158"/>
    </row>
    <row r="47" spans="1:7">
      <c r="A47" s="155"/>
      <c r="B47" s="156"/>
      <c r="C47" s="156"/>
      <c r="D47" s="157"/>
      <c r="E47" s="158"/>
      <c r="F47" s="158"/>
      <c r="G47" s="158"/>
    </row>
    <row r="48" spans="1:7">
      <c r="A48" s="155"/>
      <c r="B48" s="156"/>
      <c r="C48" s="156"/>
      <c r="D48" s="157"/>
      <c r="E48" s="158"/>
      <c r="F48" s="158"/>
      <c r="G48" s="158"/>
    </row>
    <row r="49" spans="1:7">
      <c r="A49" s="155"/>
      <c r="B49" s="156"/>
      <c r="C49" s="156"/>
      <c r="D49" s="157"/>
      <c r="E49" s="158"/>
      <c r="F49" s="158"/>
      <c r="G49" s="158"/>
    </row>
    <row r="50" spans="1:7">
      <c r="A50" s="155"/>
      <c r="B50" s="156"/>
      <c r="C50" s="156"/>
      <c r="D50" s="157"/>
      <c r="E50" s="158"/>
      <c r="F50" s="158"/>
      <c r="G50" s="158"/>
    </row>
    <row r="51" spans="1:7">
      <c r="A51" s="155"/>
      <c r="B51" s="156"/>
      <c r="C51" s="156"/>
      <c r="D51" s="157"/>
      <c r="E51" s="158"/>
      <c r="F51" s="158"/>
      <c r="G51" s="158"/>
    </row>
    <row r="52" spans="1:7">
      <c r="A52" s="155"/>
      <c r="B52" s="156"/>
      <c r="C52" s="156"/>
      <c r="D52" s="157"/>
      <c r="E52" s="158"/>
      <c r="F52" s="158"/>
      <c r="G52" s="158"/>
    </row>
    <row r="53" spans="1:7">
      <c r="A53" s="155"/>
      <c r="B53" s="156"/>
      <c r="C53" s="156"/>
      <c r="D53" s="157"/>
      <c r="E53" s="158"/>
      <c r="F53" s="158"/>
      <c r="G53" s="158"/>
    </row>
    <row r="54" spans="1:7">
      <c r="A54" s="155"/>
      <c r="B54" s="156"/>
      <c r="C54" s="156"/>
      <c r="D54" s="157"/>
      <c r="E54" s="158"/>
      <c r="F54" s="158"/>
      <c r="G54" s="158"/>
    </row>
    <row r="55" spans="1:7">
      <c r="A55" s="155"/>
      <c r="B55" s="156"/>
      <c r="C55" s="156"/>
      <c r="D55" s="157"/>
      <c r="E55" s="158"/>
      <c r="F55" s="158"/>
      <c r="G55" s="158"/>
    </row>
    <row r="56" spans="1:7">
      <c r="A56" s="155"/>
      <c r="B56" s="156"/>
      <c r="C56" s="156"/>
      <c r="D56" s="157"/>
      <c r="E56" s="158"/>
      <c r="F56" s="158"/>
      <c r="G56" s="158"/>
    </row>
    <row r="57" spans="1:7">
      <c r="A57" s="155"/>
      <c r="B57" s="156"/>
      <c r="C57" s="156"/>
      <c r="D57" s="157"/>
      <c r="E57" s="158"/>
      <c r="F57" s="158"/>
      <c r="G57" s="158"/>
    </row>
    <row r="58" spans="1:7">
      <c r="A58" s="155"/>
      <c r="D58" s="159"/>
      <c r="E58" s="160"/>
      <c r="F58" s="160"/>
      <c r="G58" s="160"/>
    </row>
    <row r="59" spans="1:7">
      <c r="A59" s="10"/>
      <c r="D59" s="159"/>
      <c r="E59" s="160"/>
      <c r="F59" s="160"/>
      <c r="G59" s="160"/>
    </row>
    <row r="60" spans="1:7">
      <c r="A60" s="10"/>
      <c r="D60" s="159"/>
      <c r="E60" s="160"/>
      <c r="F60" s="160"/>
      <c r="G60" s="160"/>
    </row>
    <row r="61" spans="1:7">
      <c r="A61" s="10"/>
      <c r="D61" s="159"/>
      <c r="E61" s="160"/>
      <c r="F61" s="160"/>
      <c r="G61" s="160"/>
    </row>
    <row r="62" spans="1:7">
      <c r="A62" s="10"/>
      <c r="D62" s="159"/>
      <c r="E62" s="160"/>
      <c r="F62" s="160"/>
      <c r="G62" s="160"/>
    </row>
    <row r="63" spans="1:7">
      <c r="A63" s="10"/>
      <c r="D63" s="159"/>
      <c r="E63" s="160"/>
      <c r="F63" s="160"/>
      <c r="G63" s="160"/>
    </row>
    <row r="64" spans="1:7">
      <c r="A64" s="10"/>
      <c r="D64" s="159"/>
      <c r="E64" s="160"/>
      <c r="F64" s="160"/>
      <c r="G64" s="160"/>
    </row>
    <row r="65" spans="1:7">
      <c r="A65" s="10"/>
      <c r="D65" s="159"/>
      <c r="E65" s="160"/>
      <c r="F65" s="160"/>
      <c r="G65" s="160"/>
    </row>
    <row r="66" spans="1:7">
      <c r="A66" s="10"/>
      <c r="D66" s="159"/>
      <c r="E66" s="160"/>
      <c r="F66" s="160"/>
      <c r="G66" s="160"/>
    </row>
    <row r="67" spans="1:7">
      <c r="A67" s="10"/>
      <c r="D67" s="159"/>
      <c r="E67" s="160"/>
      <c r="F67" s="160"/>
      <c r="G67" s="160"/>
    </row>
    <row r="68" spans="1:7">
      <c r="A68" s="10"/>
      <c r="D68" s="159"/>
      <c r="E68" s="160"/>
      <c r="F68" s="160"/>
      <c r="G68" s="160"/>
    </row>
    <row r="69" spans="1:7">
      <c r="A69" s="10"/>
      <c r="D69" s="159"/>
      <c r="E69" s="160"/>
      <c r="F69" s="160"/>
      <c r="G69" s="160"/>
    </row>
    <row r="70" spans="1:7">
      <c r="A70" s="10"/>
      <c r="D70" s="159"/>
      <c r="E70" s="160"/>
      <c r="F70" s="160"/>
      <c r="G70" s="160"/>
    </row>
    <row r="71" spans="1:7">
      <c r="A71" s="10"/>
      <c r="D71" s="159"/>
      <c r="E71" s="160"/>
      <c r="F71" s="160"/>
      <c r="G71" s="160"/>
    </row>
    <row r="72" spans="1:7">
      <c r="A72" s="10"/>
      <c r="D72" s="159"/>
      <c r="E72" s="160"/>
      <c r="F72" s="160"/>
      <c r="G72" s="160"/>
    </row>
    <row r="73" spans="1:7">
      <c r="A73" s="10"/>
      <c r="D73" s="159"/>
      <c r="E73" s="160"/>
      <c r="F73" s="160"/>
      <c r="G73" s="160"/>
    </row>
    <row r="74" spans="1:7">
      <c r="A74" s="10"/>
      <c r="D74" s="159"/>
      <c r="E74" s="160"/>
      <c r="F74" s="160"/>
      <c r="G74" s="160"/>
    </row>
    <row r="75" spans="1:7">
      <c r="A75" s="10"/>
      <c r="D75" s="159"/>
      <c r="E75" s="160"/>
      <c r="F75" s="160"/>
      <c r="G75" s="160"/>
    </row>
    <row r="76" spans="1:7">
      <c r="A76" s="10"/>
      <c r="D76" s="159"/>
      <c r="E76" s="160"/>
      <c r="F76" s="160"/>
      <c r="G76" s="160"/>
    </row>
    <row r="77" spans="1:7">
      <c r="A77" s="10"/>
      <c r="D77" s="159"/>
      <c r="E77" s="160"/>
      <c r="F77" s="160"/>
      <c r="G77" s="160"/>
    </row>
    <row r="78" spans="1:7">
      <c r="A78" s="10"/>
      <c r="D78" s="159"/>
      <c r="E78" s="160"/>
      <c r="F78" s="160"/>
      <c r="G78" s="160"/>
    </row>
    <row r="79" spans="1:7">
      <c r="A79" s="10"/>
      <c r="D79" s="159"/>
      <c r="E79" s="160"/>
      <c r="F79" s="160"/>
      <c r="G79" s="160"/>
    </row>
    <row r="80" spans="1:7">
      <c r="A80" s="10"/>
      <c r="D80" s="159"/>
      <c r="E80" s="160"/>
      <c r="F80" s="160"/>
      <c r="G80" s="160"/>
    </row>
    <row r="81" spans="1:1">
      <c r="A81" s="10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75"/>
  <sheetViews>
    <sheetView view="pageBreakPreview" zoomScale="60" zoomScaleNormal="75" workbookViewId="0">
      <pane xSplit="1" ySplit="6" topLeftCell="B16" activePane="bottomRight" state="frozen"/>
      <selection activeCell="A67" sqref="A67"/>
      <selection pane="topRight" activeCell="A67" sqref="A67"/>
      <selection pane="bottomLeft" activeCell="A67" sqref="A67"/>
      <selection pane="bottomRight" activeCell="I33" sqref="I33"/>
    </sheetView>
  </sheetViews>
  <sheetFormatPr defaultRowHeight="18.75"/>
  <cols>
    <col min="1" max="1" width="88" style="284" customWidth="1"/>
    <col min="2" max="2" width="15" style="284" customWidth="1"/>
    <col min="3" max="7" width="20.42578125" style="284" customWidth="1"/>
    <col min="8" max="8" width="18.42578125" style="284" customWidth="1"/>
    <col min="9" max="16384" width="9.140625" style="284"/>
  </cols>
  <sheetData>
    <row r="1" spans="1:8" ht="20.25">
      <c r="H1" s="107" t="s">
        <v>362</v>
      </c>
    </row>
    <row r="2" spans="1:8" ht="22.5">
      <c r="A2" s="484" t="s">
        <v>234</v>
      </c>
      <c r="B2" s="484"/>
      <c r="C2" s="484"/>
      <c r="D2" s="484"/>
      <c r="E2" s="484"/>
      <c r="F2" s="484"/>
      <c r="G2" s="484"/>
      <c r="H2" s="484"/>
    </row>
    <row r="3" spans="1:8">
      <c r="A3" s="7"/>
      <c r="B3" s="7"/>
      <c r="C3" s="7"/>
      <c r="D3" s="7"/>
      <c r="E3" s="7"/>
      <c r="F3" s="7"/>
      <c r="G3" s="7"/>
      <c r="H3" s="7" t="s">
        <v>387</v>
      </c>
    </row>
    <row r="4" spans="1:8" ht="60.75" customHeight="1">
      <c r="A4" s="482" t="s">
        <v>162</v>
      </c>
      <c r="B4" s="516" t="s">
        <v>0</v>
      </c>
      <c r="C4" s="482" t="s">
        <v>289</v>
      </c>
      <c r="D4" s="482"/>
      <c r="E4" s="491" t="s">
        <v>460</v>
      </c>
      <c r="F4" s="491"/>
      <c r="G4" s="491"/>
      <c r="H4" s="491"/>
    </row>
    <row r="5" spans="1:8" ht="56.25" customHeight="1">
      <c r="A5" s="482"/>
      <c r="B5" s="516"/>
      <c r="C5" s="279" t="s">
        <v>467</v>
      </c>
      <c r="D5" s="279" t="s">
        <v>462</v>
      </c>
      <c r="E5" s="279" t="s">
        <v>152</v>
      </c>
      <c r="F5" s="279" t="s">
        <v>147</v>
      </c>
      <c r="G5" s="88" t="s">
        <v>158</v>
      </c>
      <c r="H5" s="88" t="s">
        <v>159</v>
      </c>
    </row>
    <row r="6" spans="1:8" ht="22.5" customHeight="1">
      <c r="A6" s="88">
        <v>1</v>
      </c>
      <c r="B6" s="108">
        <v>2</v>
      </c>
      <c r="C6" s="88">
        <v>3</v>
      </c>
      <c r="D6" s="108">
        <v>4</v>
      </c>
      <c r="E6" s="88">
        <v>5</v>
      </c>
      <c r="F6" s="108">
        <v>6</v>
      </c>
      <c r="G6" s="88">
        <v>7</v>
      </c>
      <c r="H6" s="108">
        <v>8</v>
      </c>
    </row>
    <row r="7" spans="1:8" ht="27.75" customHeight="1">
      <c r="A7" s="393" t="s">
        <v>245</v>
      </c>
      <c r="B7" s="394"/>
      <c r="C7" s="394"/>
      <c r="D7" s="394"/>
      <c r="E7" s="394"/>
      <c r="F7" s="394"/>
      <c r="G7" s="394"/>
      <c r="H7" s="395"/>
    </row>
    <row r="8" spans="1:8" s="21" customFormat="1" ht="30" customHeight="1">
      <c r="A8" s="396" t="s">
        <v>220</v>
      </c>
      <c r="B8" s="397">
        <v>3000</v>
      </c>
      <c r="C8" s="398">
        <f>SUM(C9:C10,C12:C17)</f>
        <v>13763</v>
      </c>
      <c r="D8" s="398">
        <f t="shared" ref="D8:F8" si="0">SUM(D9:D10,D12:D17)</f>
        <v>16559</v>
      </c>
      <c r="E8" s="398">
        <f t="shared" si="0"/>
        <v>13464</v>
      </c>
      <c r="F8" s="398">
        <f t="shared" si="0"/>
        <v>16559</v>
      </c>
      <c r="G8" s="398">
        <f>F8-E8</f>
        <v>3095</v>
      </c>
      <c r="H8" s="399">
        <f>(F8/E8)*100</f>
        <v>122.98722519310755</v>
      </c>
    </row>
    <row r="9" spans="1:8" ht="27.75" customHeight="1">
      <c r="A9" s="400" t="s">
        <v>321</v>
      </c>
      <c r="B9" s="224">
        <v>3010</v>
      </c>
      <c r="C9" s="242">
        <v>11899</v>
      </c>
      <c r="D9" s="242">
        <v>14479</v>
      </c>
      <c r="E9" s="242">
        <v>11987</v>
      </c>
      <c r="F9" s="242">
        <v>14479</v>
      </c>
      <c r="G9" s="242">
        <f>F9-E9</f>
        <v>2492</v>
      </c>
      <c r="H9" s="401">
        <f t="shared" ref="H9:H43" si="1">(F9/E9)*100</f>
        <v>120.78918828731125</v>
      </c>
    </row>
    <row r="10" spans="1:8" ht="27.75" customHeight="1">
      <c r="A10" s="400" t="s">
        <v>235</v>
      </c>
      <c r="B10" s="224">
        <v>3020</v>
      </c>
      <c r="C10" s="242"/>
      <c r="D10" s="242"/>
      <c r="E10" s="242"/>
      <c r="F10" s="242"/>
      <c r="G10" s="402">
        <f t="shared" ref="G10:G43" si="2">F10-E10</f>
        <v>0</v>
      </c>
      <c r="H10" s="403" t="e">
        <f t="shared" si="1"/>
        <v>#DIV/0!</v>
      </c>
    </row>
    <row r="11" spans="1:8" ht="27.75" customHeight="1">
      <c r="A11" s="400" t="s">
        <v>236</v>
      </c>
      <c r="B11" s="224">
        <v>3021</v>
      </c>
      <c r="C11" s="242"/>
      <c r="D11" s="242"/>
      <c r="E11" s="242"/>
      <c r="F11" s="242"/>
      <c r="G11" s="402">
        <f t="shared" si="2"/>
        <v>0</v>
      </c>
      <c r="H11" s="403" t="e">
        <f t="shared" si="1"/>
        <v>#DIV/0!</v>
      </c>
    </row>
    <row r="12" spans="1:8" ht="27.75" customHeight="1">
      <c r="A12" s="400" t="s">
        <v>320</v>
      </c>
      <c r="B12" s="224">
        <v>3030</v>
      </c>
      <c r="C12" s="242">
        <v>1845</v>
      </c>
      <c r="D12" s="242">
        <v>2040</v>
      </c>
      <c r="E12" s="242">
        <v>1477</v>
      </c>
      <c r="F12" s="242">
        <v>2040</v>
      </c>
      <c r="G12" s="242">
        <f>F12-E12</f>
        <v>563</v>
      </c>
      <c r="H12" s="401">
        <f t="shared" si="1"/>
        <v>138.11780636425186</v>
      </c>
    </row>
    <row r="13" spans="1:8" ht="27.75" customHeight="1">
      <c r="A13" s="400" t="s">
        <v>388</v>
      </c>
      <c r="B13" s="224">
        <v>3040</v>
      </c>
      <c r="C13" s="242"/>
      <c r="D13" s="242"/>
      <c r="E13" s="242"/>
      <c r="F13" s="242"/>
      <c r="G13" s="402">
        <f t="shared" si="2"/>
        <v>0</v>
      </c>
      <c r="H13" s="403" t="e">
        <f t="shared" si="1"/>
        <v>#DIV/0!</v>
      </c>
    </row>
    <row r="14" spans="1:8" ht="27.75" customHeight="1">
      <c r="A14" s="400" t="s">
        <v>221</v>
      </c>
      <c r="B14" s="224">
        <v>3050</v>
      </c>
      <c r="C14" s="242">
        <v>7</v>
      </c>
      <c r="D14" s="242">
        <v>30</v>
      </c>
      <c r="E14" s="242"/>
      <c r="F14" s="242">
        <v>30</v>
      </c>
      <c r="G14" s="242">
        <f t="shared" si="2"/>
        <v>30</v>
      </c>
      <c r="H14" s="403" t="e">
        <f t="shared" si="1"/>
        <v>#DIV/0!</v>
      </c>
    </row>
    <row r="15" spans="1:8" ht="27.75" customHeight="1">
      <c r="A15" s="400" t="s">
        <v>390</v>
      </c>
      <c r="B15" s="224">
        <v>3060</v>
      </c>
      <c r="C15" s="242"/>
      <c r="D15" s="242"/>
      <c r="E15" s="242"/>
      <c r="F15" s="242"/>
      <c r="G15" s="402"/>
      <c r="H15" s="403"/>
    </row>
    <row r="16" spans="1:8" ht="46.5" customHeight="1">
      <c r="A16" s="400" t="s">
        <v>389</v>
      </c>
      <c r="B16" s="224">
        <v>3070</v>
      </c>
      <c r="C16" s="242">
        <v>12</v>
      </c>
      <c r="D16" s="242">
        <v>10</v>
      </c>
      <c r="E16" s="242"/>
      <c r="F16" s="242">
        <v>10</v>
      </c>
      <c r="G16" s="242"/>
      <c r="H16" s="401"/>
    </row>
    <row r="17" spans="1:9" ht="31.5" customHeight="1">
      <c r="A17" s="400" t="s">
        <v>322</v>
      </c>
      <c r="B17" s="224">
        <v>3080</v>
      </c>
      <c r="C17" s="242"/>
      <c r="D17" s="242"/>
      <c r="E17" s="242"/>
      <c r="F17" s="242"/>
      <c r="G17" s="402">
        <f t="shared" si="2"/>
        <v>0</v>
      </c>
      <c r="H17" s="403" t="e">
        <f t="shared" si="1"/>
        <v>#DIV/0!</v>
      </c>
    </row>
    <row r="18" spans="1:9" s="21" customFormat="1" ht="30" customHeight="1">
      <c r="A18" s="396" t="s">
        <v>229</v>
      </c>
      <c r="B18" s="397">
        <v>3100</v>
      </c>
      <c r="C18" s="398">
        <f>SUM(C19:C20,C21,C32,C33)</f>
        <v>-13864</v>
      </c>
      <c r="D18" s="398">
        <f>SUM(D19:D20,D21,D32,D33)</f>
        <v>-16170</v>
      </c>
      <c r="E18" s="398">
        <f>SUM(E19:E20,E21,E32,E33)</f>
        <v>-13426</v>
      </c>
      <c r="F18" s="398">
        <f t="shared" ref="F18" si="3">SUM(F19:F20,F21,F32,F33)</f>
        <v>-16170</v>
      </c>
      <c r="G18" s="398">
        <f t="shared" si="2"/>
        <v>-2744</v>
      </c>
      <c r="H18" s="399">
        <f t="shared" si="1"/>
        <v>120.43795620437956</v>
      </c>
    </row>
    <row r="19" spans="1:9" ht="27.75" customHeight="1">
      <c r="A19" s="400" t="s">
        <v>224</v>
      </c>
      <c r="B19" s="224">
        <v>3110</v>
      </c>
      <c r="C19" s="242">
        <v>-2788</v>
      </c>
      <c r="D19" s="242">
        <v>-2793</v>
      </c>
      <c r="E19" s="242">
        <v>-2586</v>
      </c>
      <c r="F19" s="242">
        <v>-2793</v>
      </c>
      <c r="G19" s="242">
        <f t="shared" si="2"/>
        <v>-207</v>
      </c>
      <c r="H19" s="401">
        <f t="shared" si="1"/>
        <v>108.0046403712297</v>
      </c>
    </row>
    <row r="20" spans="1:9" ht="27.75" customHeight="1">
      <c r="A20" s="400" t="s">
        <v>225</v>
      </c>
      <c r="B20" s="224">
        <v>3120</v>
      </c>
      <c r="C20" s="242">
        <v>-6684</v>
      </c>
      <c r="D20" s="242">
        <v>-8186</v>
      </c>
      <c r="E20" s="242">
        <v>-7062</v>
      </c>
      <c r="F20" s="242">
        <v>-8186</v>
      </c>
      <c r="G20" s="242">
        <f t="shared" si="2"/>
        <v>-1124</v>
      </c>
      <c r="H20" s="401">
        <f t="shared" si="1"/>
        <v>115.91617105635797</v>
      </c>
    </row>
    <row r="21" spans="1:9" ht="42" customHeight="1">
      <c r="A21" s="400" t="s">
        <v>237</v>
      </c>
      <c r="B21" s="224">
        <v>3130</v>
      </c>
      <c r="C21" s="242">
        <f>SUM(C22:C31)</f>
        <v>-3505</v>
      </c>
      <c r="D21" s="242">
        <f>SUM(D22:D31)</f>
        <v>-4424</v>
      </c>
      <c r="E21" s="242">
        <f>SUM(E22:E31)</f>
        <v>-3829</v>
      </c>
      <c r="F21" s="242">
        <f>SUM(F22:F31)</f>
        <v>-4424</v>
      </c>
      <c r="G21" s="242">
        <f t="shared" si="2"/>
        <v>-595</v>
      </c>
      <c r="H21" s="401">
        <f t="shared" si="1"/>
        <v>115.53930530164533</v>
      </c>
    </row>
    <row r="22" spans="1:9" ht="27.75" customHeight="1">
      <c r="A22" s="400" t="s">
        <v>226</v>
      </c>
      <c r="B22" s="224">
        <v>3131</v>
      </c>
      <c r="C22" s="242">
        <v>-7</v>
      </c>
      <c r="D22" s="242">
        <v>-11</v>
      </c>
      <c r="E22" s="242">
        <v>-7</v>
      </c>
      <c r="F22" s="242">
        <v>-11</v>
      </c>
      <c r="G22" s="242">
        <f t="shared" si="2"/>
        <v>-4</v>
      </c>
      <c r="H22" s="401">
        <f t="shared" si="1"/>
        <v>157.14285714285714</v>
      </c>
    </row>
    <row r="23" spans="1:9" ht="27.75" customHeight="1">
      <c r="A23" s="400" t="s">
        <v>227</v>
      </c>
      <c r="B23" s="224">
        <v>3132</v>
      </c>
      <c r="C23" s="242">
        <v>-11</v>
      </c>
      <c r="D23" s="242">
        <v>-25</v>
      </c>
      <c r="E23" s="242">
        <v>-16</v>
      </c>
      <c r="F23" s="242">
        <v>-25</v>
      </c>
      <c r="G23" s="242">
        <f t="shared" si="2"/>
        <v>-9</v>
      </c>
      <c r="H23" s="401">
        <f t="shared" si="1"/>
        <v>156.25</v>
      </c>
      <c r="I23" s="284" t="s">
        <v>617</v>
      </c>
    </row>
    <row r="24" spans="1:9" ht="27.75" customHeight="1">
      <c r="A24" s="400" t="s">
        <v>70</v>
      </c>
      <c r="B24" s="224">
        <v>3133</v>
      </c>
      <c r="C24" s="242">
        <v>-1424</v>
      </c>
      <c r="D24" s="242">
        <v>-1817</v>
      </c>
      <c r="E24" s="242">
        <v>-1599</v>
      </c>
      <c r="F24" s="242">
        <v>-1817</v>
      </c>
      <c r="G24" s="242">
        <f>F24-E24</f>
        <v>-218</v>
      </c>
      <c r="H24" s="401">
        <f t="shared" si="1"/>
        <v>113.63352095059412</v>
      </c>
    </row>
    <row r="25" spans="1:9" ht="27.75" customHeight="1">
      <c r="A25" s="400" t="s">
        <v>71</v>
      </c>
      <c r="B25" s="224">
        <v>3134</v>
      </c>
      <c r="C25" s="242" t="s">
        <v>196</v>
      </c>
      <c r="D25" s="242" t="s">
        <v>196</v>
      </c>
      <c r="E25" s="242" t="s">
        <v>196</v>
      </c>
      <c r="F25" s="242" t="s">
        <v>196</v>
      </c>
      <c r="G25" s="402" t="e">
        <f t="shared" si="2"/>
        <v>#VALUE!</v>
      </c>
      <c r="H25" s="403" t="e">
        <f t="shared" si="1"/>
        <v>#VALUE!</v>
      </c>
    </row>
    <row r="26" spans="1:9" ht="27.75" customHeight="1">
      <c r="A26" s="400" t="s">
        <v>300</v>
      </c>
      <c r="B26" s="224">
        <v>3135</v>
      </c>
      <c r="C26" s="242">
        <v>-27</v>
      </c>
      <c r="D26" s="242">
        <v>-30</v>
      </c>
      <c r="E26" s="242">
        <v>-30</v>
      </c>
      <c r="F26" s="242">
        <v>-30</v>
      </c>
      <c r="G26" s="242">
        <f t="shared" si="2"/>
        <v>0</v>
      </c>
      <c r="H26" s="401">
        <f t="shared" si="1"/>
        <v>100</v>
      </c>
    </row>
    <row r="27" spans="1:9" ht="27.75" customHeight="1">
      <c r="A27" s="400" t="s">
        <v>301</v>
      </c>
      <c r="B27" s="224">
        <v>3136</v>
      </c>
      <c r="C27" s="242" t="s">
        <v>196</v>
      </c>
      <c r="D27" s="242" t="s">
        <v>196</v>
      </c>
      <c r="E27" s="242" t="s">
        <v>196</v>
      </c>
      <c r="F27" s="242" t="s">
        <v>196</v>
      </c>
      <c r="G27" s="402" t="e">
        <f t="shared" si="2"/>
        <v>#VALUE!</v>
      </c>
      <c r="H27" s="403" t="e">
        <f t="shared" si="1"/>
        <v>#VALUE!</v>
      </c>
    </row>
    <row r="28" spans="1:9" ht="27.75" customHeight="1">
      <c r="A28" s="400" t="s">
        <v>307</v>
      </c>
      <c r="B28" s="224">
        <v>3137</v>
      </c>
      <c r="C28" s="242" t="s">
        <v>196</v>
      </c>
      <c r="D28" s="242" t="s">
        <v>196</v>
      </c>
      <c r="E28" s="242" t="s">
        <v>196</v>
      </c>
      <c r="F28" s="242" t="s">
        <v>196</v>
      </c>
      <c r="G28" s="402" t="e">
        <f t="shared" si="2"/>
        <v>#VALUE!</v>
      </c>
      <c r="H28" s="403" t="e">
        <f t="shared" si="1"/>
        <v>#VALUE!</v>
      </c>
    </row>
    <row r="29" spans="1:9" ht="27.75" customHeight="1">
      <c r="A29" s="400" t="s">
        <v>383</v>
      </c>
      <c r="B29" s="224">
        <v>3138</v>
      </c>
      <c r="C29" s="242">
        <v>-124</v>
      </c>
      <c r="D29" s="242">
        <v>-154</v>
      </c>
      <c r="E29" s="242">
        <v>-133</v>
      </c>
      <c r="F29" s="242">
        <v>-154</v>
      </c>
      <c r="G29" s="242">
        <f t="shared" si="2"/>
        <v>-21</v>
      </c>
      <c r="H29" s="401">
        <f t="shared" si="1"/>
        <v>115.78947368421053</v>
      </c>
    </row>
    <row r="30" spans="1:9" ht="45" customHeight="1">
      <c r="A30" s="400" t="s">
        <v>445</v>
      </c>
      <c r="B30" s="224">
        <v>3139</v>
      </c>
      <c r="C30" s="242">
        <v>-1912</v>
      </c>
      <c r="D30" s="242">
        <v>-2292</v>
      </c>
      <c r="E30" s="242">
        <v>-1955</v>
      </c>
      <c r="F30" s="242">
        <v>-2292</v>
      </c>
      <c r="G30" s="242">
        <f>F30-E30</f>
        <v>-337</v>
      </c>
      <c r="H30" s="401">
        <f>(F30/E30)*100</f>
        <v>117.2378516624041</v>
      </c>
    </row>
    <row r="31" spans="1:9" ht="31.5" customHeight="1">
      <c r="A31" s="400" t="s">
        <v>524</v>
      </c>
      <c r="B31" s="224">
        <v>3140</v>
      </c>
      <c r="C31" s="242" t="s">
        <v>196</v>
      </c>
      <c r="D31" s="242">
        <v>-95</v>
      </c>
      <c r="E31" s="242">
        <v>-89</v>
      </c>
      <c r="F31" s="242">
        <v>-95</v>
      </c>
      <c r="G31" s="242">
        <f>F31-E31</f>
        <v>-6</v>
      </c>
      <c r="H31" s="401">
        <f>(F31/E31)*100</f>
        <v>106.74157303370787</v>
      </c>
    </row>
    <row r="32" spans="1:9" ht="27.75" customHeight="1">
      <c r="A32" s="400" t="s">
        <v>228</v>
      </c>
      <c r="B32" s="224">
        <v>3150</v>
      </c>
      <c r="C32" s="242">
        <v>-75</v>
      </c>
      <c r="D32" s="242" t="s">
        <v>196</v>
      </c>
      <c r="E32" s="242" t="s">
        <v>196</v>
      </c>
      <c r="F32" s="242" t="s">
        <v>196</v>
      </c>
      <c r="G32" s="402" t="e">
        <f t="shared" si="2"/>
        <v>#VALUE!</v>
      </c>
      <c r="H32" s="403" t="e">
        <f t="shared" si="1"/>
        <v>#VALUE!</v>
      </c>
    </row>
    <row r="33" spans="1:9" ht="27.75" customHeight="1">
      <c r="A33" s="400" t="s">
        <v>319</v>
      </c>
      <c r="B33" s="224">
        <v>3160</v>
      </c>
      <c r="C33" s="242">
        <v>-812</v>
      </c>
      <c r="D33" s="242">
        <v>-767</v>
      </c>
      <c r="E33" s="242">
        <v>51</v>
      </c>
      <c r="F33" s="242">
        <v>-767</v>
      </c>
      <c r="G33" s="242">
        <f>F33-E33</f>
        <v>-818</v>
      </c>
      <c r="H33" s="401">
        <f>(F33/E33)*100</f>
        <v>-1503.9215686274511</v>
      </c>
      <c r="I33" s="284" t="s">
        <v>618</v>
      </c>
    </row>
    <row r="34" spans="1:9" s="21" customFormat="1" ht="30" customHeight="1">
      <c r="A34" s="396" t="s">
        <v>242</v>
      </c>
      <c r="B34" s="397">
        <v>3195</v>
      </c>
      <c r="C34" s="398">
        <f>SUM(C8,C18)</f>
        <v>-101</v>
      </c>
      <c r="D34" s="398">
        <f>SUM(D8,D18)</f>
        <v>389</v>
      </c>
      <c r="E34" s="398">
        <f>SUM(E8,E18)</f>
        <v>38</v>
      </c>
      <c r="F34" s="398">
        <f>SUM(F8,F18)</f>
        <v>389</v>
      </c>
      <c r="G34" s="398">
        <f>F34-E34</f>
        <v>351</v>
      </c>
      <c r="H34" s="399">
        <f>(F34/E34)*100</f>
        <v>1023.6842105263157</v>
      </c>
    </row>
    <row r="35" spans="1:9" s="21" customFormat="1" ht="30" customHeight="1">
      <c r="A35" s="404" t="s">
        <v>246</v>
      </c>
      <c r="B35" s="397"/>
      <c r="C35" s="398"/>
      <c r="D35" s="398"/>
      <c r="E35" s="398"/>
      <c r="F35" s="398"/>
      <c r="G35" s="405">
        <f t="shared" si="2"/>
        <v>0</v>
      </c>
      <c r="H35" s="406" t="e">
        <f t="shared" si="1"/>
        <v>#DIV/0!</v>
      </c>
    </row>
    <row r="36" spans="1:9" s="21" customFormat="1" ht="30" customHeight="1">
      <c r="A36" s="396" t="s">
        <v>222</v>
      </c>
      <c r="B36" s="397">
        <v>3200</v>
      </c>
      <c r="C36" s="398">
        <f>SUM(C37:C40)</f>
        <v>0</v>
      </c>
      <c r="D36" s="398">
        <f>SUM(D37:D40)</f>
        <v>0</v>
      </c>
      <c r="E36" s="398">
        <f>SUM(E37:E40)</f>
        <v>0</v>
      </c>
      <c r="F36" s="398">
        <f>SUM(F37:F40)</f>
        <v>0</v>
      </c>
      <c r="G36" s="405">
        <f t="shared" si="2"/>
        <v>0</v>
      </c>
      <c r="H36" s="406" t="e">
        <f t="shared" si="1"/>
        <v>#DIV/0!</v>
      </c>
    </row>
    <row r="37" spans="1:9" ht="33.75" customHeight="1">
      <c r="A37" s="400" t="s">
        <v>238</v>
      </c>
      <c r="B37" s="224">
        <v>3210</v>
      </c>
      <c r="C37" s="242"/>
      <c r="D37" s="242"/>
      <c r="E37" s="242"/>
      <c r="F37" s="242"/>
      <c r="G37" s="402">
        <f t="shared" si="2"/>
        <v>0</v>
      </c>
      <c r="H37" s="403" t="e">
        <f t="shared" si="1"/>
        <v>#DIV/0!</v>
      </c>
    </row>
    <row r="38" spans="1:9" ht="33.75" customHeight="1">
      <c r="A38" s="400" t="s">
        <v>239</v>
      </c>
      <c r="B38" s="224">
        <v>3220</v>
      </c>
      <c r="C38" s="242"/>
      <c r="D38" s="242"/>
      <c r="E38" s="242"/>
      <c r="F38" s="242"/>
      <c r="G38" s="402">
        <f t="shared" si="2"/>
        <v>0</v>
      </c>
      <c r="H38" s="403" t="e">
        <f t="shared" si="1"/>
        <v>#DIV/0!</v>
      </c>
    </row>
    <row r="39" spans="1:9" ht="33.75" customHeight="1">
      <c r="A39" s="400" t="s">
        <v>48</v>
      </c>
      <c r="B39" s="224">
        <v>3230</v>
      </c>
      <c r="C39" s="242"/>
      <c r="D39" s="242"/>
      <c r="E39" s="242"/>
      <c r="F39" s="242"/>
      <c r="G39" s="402">
        <f t="shared" si="2"/>
        <v>0</v>
      </c>
      <c r="H39" s="403" t="e">
        <f t="shared" si="1"/>
        <v>#DIV/0!</v>
      </c>
    </row>
    <row r="40" spans="1:9" ht="33.75" customHeight="1">
      <c r="A40" s="400" t="s">
        <v>400</v>
      </c>
      <c r="B40" s="224">
        <v>3240</v>
      </c>
      <c r="C40" s="242"/>
      <c r="D40" s="242"/>
      <c r="E40" s="242"/>
      <c r="F40" s="242"/>
      <c r="G40" s="402">
        <f t="shared" si="2"/>
        <v>0</v>
      </c>
      <c r="H40" s="403" t="e">
        <f t="shared" si="1"/>
        <v>#DIV/0!</v>
      </c>
    </row>
    <row r="41" spans="1:9" s="21" customFormat="1" ht="30" customHeight="1">
      <c r="A41" s="396" t="s">
        <v>230</v>
      </c>
      <c r="B41" s="397">
        <v>3255</v>
      </c>
      <c r="C41" s="398">
        <f>SUM(C42,C44,C51)</f>
        <v>-144</v>
      </c>
      <c r="D41" s="398">
        <f t="shared" ref="D41:F41" si="4">SUM(D42,D44,D51)</f>
        <v>-67</v>
      </c>
      <c r="E41" s="398">
        <f t="shared" si="4"/>
        <v>-377</v>
      </c>
      <c r="F41" s="398">
        <f t="shared" si="4"/>
        <v>-67</v>
      </c>
      <c r="G41" s="398">
        <f>F41-E41</f>
        <v>310</v>
      </c>
      <c r="H41" s="399">
        <f>(F41/E41)*100</f>
        <v>17.771883289124666</v>
      </c>
    </row>
    <row r="42" spans="1:9" s="21" customFormat="1" ht="30" customHeight="1">
      <c r="A42" s="407" t="s">
        <v>391</v>
      </c>
      <c r="B42" s="408">
        <v>3260</v>
      </c>
      <c r="C42" s="242" t="s">
        <v>196</v>
      </c>
      <c r="D42" s="242" t="s">
        <v>196</v>
      </c>
      <c r="E42" s="242" t="s">
        <v>196</v>
      </c>
      <c r="F42" s="242" t="s">
        <v>196</v>
      </c>
      <c r="G42" s="402" t="e">
        <f t="shared" si="2"/>
        <v>#VALUE!</v>
      </c>
      <c r="H42" s="403" t="e">
        <f t="shared" si="1"/>
        <v>#VALUE!</v>
      </c>
    </row>
    <row r="43" spans="1:9" s="21" customFormat="1" ht="30" customHeight="1">
      <c r="A43" s="407" t="s">
        <v>392</v>
      </c>
      <c r="B43" s="408">
        <v>3261</v>
      </c>
      <c r="C43" s="242" t="s">
        <v>196</v>
      </c>
      <c r="D43" s="242" t="s">
        <v>196</v>
      </c>
      <c r="E43" s="242" t="s">
        <v>196</v>
      </c>
      <c r="F43" s="242" t="s">
        <v>196</v>
      </c>
      <c r="G43" s="402" t="e">
        <f t="shared" si="2"/>
        <v>#VALUE!</v>
      </c>
      <c r="H43" s="403" t="e">
        <f t="shared" si="1"/>
        <v>#VALUE!</v>
      </c>
    </row>
    <row r="44" spans="1:9" s="21" customFormat="1" ht="30" customHeight="1">
      <c r="A44" s="396" t="s">
        <v>393</v>
      </c>
      <c r="B44" s="397">
        <v>3270</v>
      </c>
      <c r="C44" s="398">
        <f>SUM(C45:C50)</f>
        <v>-144</v>
      </c>
      <c r="D44" s="398">
        <f>SUM(D45:D50)</f>
        <v>-67</v>
      </c>
      <c r="E44" s="398">
        <f t="shared" ref="E44:F44" si="5">SUM(E45:E50)</f>
        <v>-377</v>
      </c>
      <c r="F44" s="398">
        <f t="shared" si="5"/>
        <v>-67</v>
      </c>
      <c r="G44" s="398">
        <f>F44-E44</f>
        <v>310</v>
      </c>
      <c r="H44" s="399">
        <f>(F44/E44)*100</f>
        <v>17.771883289124666</v>
      </c>
    </row>
    <row r="45" spans="1:9" s="21" customFormat="1" ht="30" customHeight="1">
      <c r="A45" s="407" t="s">
        <v>401</v>
      </c>
      <c r="B45" s="408">
        <v>3271</v>
      </c>
      <c r="C45" s="242" t="s">
        <v>196</v>
      </c>
      <c r="D45" s="242" t="s">
        <v>196</v>
      </c>
      <c r="E45" s="242" t="s">
        <v>196</v>
      </c>
      <c r="F45" s="242" t="s">
        <v>196</v>
      </c>
      <c r="G45" s="402" t="e">
        <f t="shared" ref="G45:G49" si="6">F47-E47</f>
        <v>#VALUE!</v>
      </c>
      <c r="H45" s="403" t="e">
        <f t="shared" ref="H45:H47" si="7">(F47/E47)*100</f>
        <v>#VALUE!</v>
      </c>
    </row>
    <row r="46" spans="1:9" ht="35.25" customHeight="1">
      <c r="A46" s="400" t="s">
        <v>453</v>
      </c>
      <c r="B46" s="224">
        <v>3272</v>
      </c>
      <c r="C46" s="242">
        <v>-40</v>
      </c>
      <c r="D46" s="242">
        <v>-8</v>
      </c>
      <c r="E46" s="242">
        <v>-353</v>
      </c>
      <c r="F46" s="242">
        <v>-8</v>
      </c>
      <c r="G46" s="242">
        <f>F46-E46</f>
        <v>345</v>
      </c>
      <c r="H46" s="401">
        <f>(F46/E46)*100</f>
        <v>2.2662889518413598</v>
      </c>
    </row>
    <row r="47" spans="1:9" ht="51.75" customHeight="1">
      <c r="A47" s="400" t="s">
        <v>28</v>
      </c>
      <c r="B47" s="224">
        <v>3273</v>
      </c>
      <c r="C47" s="242" t="s">
        <v>196</v>
      </c>
      <c r="D47" s="242" t="s">
        <v>196</v>
      </c>
      <c r="E47" s="242" t="s">
        <v>196</v>
      </c>
      <c r="F47" s="242" t="s">
        <v>196</v>
      </c>
      <c r="G47" s="402" t="e">
        <f t="shared" si="6"/>
        <v>#VALUE!</v>
      </c>
      <c r="H47" s="403" t="e">
        <f t="shared" si="7"/>
        <v>#VALUE!</v>
      </c>
    </row>
    <row r="48" spans="1:9" ht="36.75" customHeight="1">
      <c r="A48" s="400" t="s">
        <v>402</v>
      </c>
      <c r="B48" s="224">
        <v>3274</v>
      </c>
      <c r="C48" s="242">
        <v>-104</v>
      </c>
      <c r="D48" s="242">
        <v>-59</v>
      </c>
      <c r="E48" s="242">
        <v>-24</v>
      </c>
      <c r="F48" s="242">
        <v>-59</v>
      </c>
      <c r="G48" s="242">
        <f>F48-E48</f>
        <v>-35</v>
      </c>
      <c r="H48" s="401">
        <f>(F48/E48)*100</f>
        <v>245.83333333333334</v>
      </c>
    </row>
    <row r="49" spans="1:8" ht="50.25" customHeight="1">
      <c r="A49" s="400" t="s">
        <v>394</v>
      </c>
      <c r="B49" s="224">
        <v>3275</v>
      </c>
      <c r="C49" s="242" t="s">
        <v>196</v>
      </c>
      <c r="D49" s="242" t="s">
        <v>196</v>
      </c>
      <c r="E49" s="242" t="s">
        <v>196</v>
      </c>
      <c r="F49" s="242" t="s">
        <v>196</v>
      </c>
      <c r="G49" s="402" t="e">
        <f t="shared" si="6"/>
        <v>#VALUE!</v>
      </c>
      <c r="H49" s="403" t="e">
        <f t="shared" ref="H49:H61" si="8">(F51/E51)*100</f>
        <v>#VALUE!</v>
      </c>
    </row>
    <row r="50" spans="1:8" ht="33.75" customHeight="1">
      <c r="A50" s="400" t="s">
        <v>395</v>
      </c>
      <c r="B50" s="224">
        <v>3276</v>
      </c>
      <c r="C50" s="242" t="s">
        <v>196</v>
      </c>
      <c r="D50" s="242" t="s">
        <v>196</v>
      </c>
      <c r="E50" s="242" t="s">
        <v>196</v>
      </c>
      <c r="F50" s="242" t="s">
        <v>196</v>
      </c>
      <c r="G50" s="242"/>
      <c r="H50" s="401"/>
    </row>
    <row r="51" spans="1:8" ht="33.75" customHeight="1">
      <c r="A51" s="400" t="s">
        <v>319</v>
      </c>
      <c r="B51" s="224">
        <v>3280</v>
      </c>
      <c r="C51" s="242" t="s">
        <v>196</v>
      </c>
      <c r="D51" s="242" t="s">
        <v>196</v>
      </c>
      <c r="E51" s="242" t="s">
        <v>196</v>
      </c>
      <c r="F51" s="242" t="s">
        <v>196</v>
      </c>
      <c r="G51" s="242">
        <f t="shared" ref="G51:G61" si="9">F53-E53</f>
        <v>0</v>
      </c>
      <c r="H51" s="401"/>
    </row>
    <row r="52" spans="1:8" s="21" customFormat="1" ht="30" customHeight="1">
      <c r="A52" s="396" t="s">
        <v>108</v>
      </c>
      <c r="B52" s="397">
        <v>3295</v>
      </c>
      <c r="C52" s="398">
        <f>SUM(C36,C41)</f>
        <v>-144</v>
      </c>
      <c r="D52" s="398">
        <f>SUM(D36,D41)</f>
        <v>-67</v>
      </c>
      <c r="E52" s="398">
        <f t="shared" ref="E52:F52" si="10">SUM(E36,E41)</f>
        <v>-377</v>
      </c>
      <c r="F52" s="398">
        <f t="shared" si="10"/>
        <v>-67</v>
      </c>
      <c r="G52" s="398">
        <f>F52-E52</f>
        <v>310</v>
      </c>
      <c r="H52" s="399">
        <f>(F52/E52)*100</f>
        <v>17.771883289124666</v>
      </c>
    </row>
    <row r="53" spans="1:8" s="21" customFormat="1" ht="30" customHeight="1">
      <c r="A53" s="404" t="s">
        <v>247</v>
      </c>
      <c r="B53" s="397"/>
      <c r="C53" s="242"/>
      <c r="D53" s="242"/>
      <c r="E53" s="242"/>
      <c r="F53" s="242"/>
      <c r="G53" s="398">
        <f t="shared" si="9"/>
        <v>0</v>
      </c>
      <c r="H53" s="406" t="e">
        <f t="shared" si="8"/>
        <v>#DIV/0!</v>
      </c>
    </row>
    <row r="54" spans="1:8" s="21" customFormat="1" ht="30" customHeight="1">
      <c r="A54" s="396" t="s">
        <v>223</v>
      </c>
      <c r="B54" s="397">
        <v>3300</v>
      </c>
      <c r="C54" s="398">
        <f>SUM(C55:C57)</f>
        <v>53</v>
      </c>
      <c r="D54" s="398">
        <f t="shared" ref="D54:F54" si="11">SUM(D55:D57)</f>
        <v>46</v>
      </c>
      <c r="E54" s="398">
        <f t="shared" si="11"/>
        <v>52</v>
      </c>
      <c r="F54" s="398">
        <f t="shared" si="11"/>
        <v>46</v>
      </c>
      <c r="G54" s="398">
        <f>F54-E54</f>
        <v>-6</v>
      </c>
      <c r="H54" s="399">
        <f>(F54/E54)*100</f>
        <v>88.461538461538453</v>
      </c>
    </row>
    <row r="55" spans="1:8" ht="27.75" customHeight="1">
      <c r="A55" s="400" t="s">
        <v>240</v>
      </c>
      <c r="B55" s="224">
        <v>3310</v>
      </c>
      <c r="C55" s="398"/>
      <c r="D55" s="398"/>
      <c r="E55" s="398"/>
      <c r="F55" s="398"/>
      <c r="G55" s="242">
        <f>F55-E55</f>
        <v>0</v>
      </c>
      <c r="H55" s="403" t="e">
        <f>(F55/E55)*100</f>
        <v>#DIV/0!</v>
      </c>
    </row>
    <row r="56" spans="1:8" ht="27.75" customHeight="1">
      <c r="A56" s="400" t="s">
        <v>396</v>
      </c>
      <c r="B56" s="224">
        <v>3320</v>
      </c>
      <c r="C56" s="398"/>
      <c r="D56" s="398"/>
      <c r="E56" s="398"/>
      <c r="F56" s="398"/>
      <c r="G56" s="242">
        <f t="shared" ref="G56" si="12">F58-E58</f>
        <v>0</v>
      </c>
      <c r="H56" s="403" t="e">
        <f>(F56/E56)*100</f>
        <v>#DIV/0!</v>
      </c>
    </row>
    <row r="57" spans="1:8" ht="27.75" customHeight="1">
      <c r="A57" s="400" t="s">
        <v>586</v>
      </c>
      <c r="B57" s="224">
        <v>3330</v>
      </c>
      <c r="C57" s="242">
        <v>53</v>
      </c>
      <c r="D57" s="242">
        <v>46</v>
      </c>
      <c r="E57" s="242">
        <v>52</v>
      </c>
      <c r="F57" s="242">
        <v>46</v>
      </c>
      <c r="G57" s="242">
        <f>F57-E57</f>
        <v>-6</v>
      </c>
      <c r="H57" s="401">
        <f>(F57/E57)*100</f>
        <v>88.461538461538453</v>
      </c>
    </row>
    <row r="58" spans="1:8" s="21" customFormat="1" ht="30" customHeight="1">
      <c r="A58" s="396" t="s">
        <v>231</v>
      </c>
      <c r="B58" s="397">
        <v>3345</v>
      </c>
      <c r="C58" s="398">
        <f>SUM(C59:C63)</f>
        <v>-23</v>
      </c>
      <c r="D58" s="398">
        <f t="shared" ref="D58:F58" si="13">SUM(D59:D63)</f>
        <v>0</v>
      </c>
      <c r="E58" s="398">
        <f t="shared" si="13"/>
        <v>0</v>
      </c>
      <c r="F58" s="398">
        <f t="shared" si="13"/>
        <v>0</v>
      </c>
      <c r="G58" s="405" t="e">
        <f t="shared" si="9"/>
        <v>#VALUE!</v>
      </c>
      <c r="H58" s="406" t="e">
        <f t="shared" si="8"/>
        <v>#VALUE!</v>
      </c>
    </row>
    <row r="59" spans="1:8" ht="27.75" customHeight="1">
      <c r="A59" s="400" t="s">
        <v>241</v>
      </c>
      <c r="B59" s="224">
        <v>3350</v>
      </c>
      <c r="C59" s="242" t="s">
        <v>196</v>
      </c>
      <c r="D59" s="242" t="s">
        <v>196</v>
      </c>
      <c r="E59" s="242" t="s">
        <v>196</v>
      </c>
      <c r="F59" s="242" t="s">
        <v>196</v>
      </c>
      <c r="G59" s="402" t="e">
        <f t="shared" si="9"/>
        <v>#VALUE!</v>
      </c>
      <c r="H59" s="403" t="e">
        <f t="shared" si="8"/>
        <v>#VALUE!</v>
      </c>
    </row>
    <row r="60" spans="1:8" ht="27.75" customHeight="1">
      <c r="A60" s="400" t="s">
        <v>397</v>
      </c>
      <c r="B60" s="224">
        <v>3360</v>
      </c>
      <c r="C60" s="242" t="s">
        <v>196</v>
      </c>
      <c r="D60" s="242" t="s">
        <v>196</v>
      </c>
      <c r="E60" s="242" t="s">
        <v>196</v>
      </c>
      <c r="F60" s="242" t="s">
        <v>196</v>
      </c>
      <c r="G60" s="402" t="e">
        <f t="shared" si="9"/>
        <v>#VALUE!</v>
      </c>
      <c r="H60" s="403" t="e">
        <f t="shared" si="8"/>
        <v>#VALUE!</v>
      </c>
    </row>
    <row r="61" spans="1:8" ht="27.75" customHeight="1">
      <c r="A61" s="400" t="s">
        <v>398</v>
      </c>
      <c r="B61" s="224">
        <v>3370</v>
      </c>
      <c r="C61" s="242">
        <v>-23</v>
      </c>
      <c r="D61" s="242" t="s">
        <v>196</v>
      </c>
      <c r="E61" s="242" t="s">
        <v>196</v>
      </c>
      <c r="F61" s="242" t="s">
        <v>196</v>
      </c>
      <c r="G61" s="402" t="e">
        <f t="shared" si="9"/>
        <v>#VALUE!</v>
      </c>
      <c r="H61" s="403" t="e">
        <f t="shared" si="8"/>
        <v>#VALUE!</v>
      </c>
    </row>
    <row r="62" spans="1:8" ht="48" customHeight="1">
      <c r="A62" s="400" t="s">
        <v>399</v>
      </c>
      <c r="B62" s="224">
        <v>3380</v>
      </c>
      <c r="C62" s="242" t="s">
        <v>196</v>
      </c>
      <c r="D62" s="242" t="s">
        <v>196</v>
      </c>
      <c r="E62" s="242" t="s">
        <v>196</v>
      </c>
      <c r="F62" s="242" t="s">
        <v>196</v>
      </c>
      <c r="G62" s="242"/>
      <c r="H62" s="401"/>
    </row>
    <row r="63" spans="1:8" ht="31.5" customHeight="1">
      <c r="A63" s="400" t="s">
        <v>319</v>
      </c>
      <c r="B63" s="224">
        <v>3390</v>
      </c>
      <c r="C63" s="242" t="s">
        <v>196</v>
      </c>
      <c r="D63" s="242" t="s">
        <v>196</v>
      </c>
      <c r="E63" s="242" t="s">
        <v>196</v>
      </c>
      <c r="F63" s="242" t="s">
        <v>196</v>
      </c>
      <c r="G63" s="242"/>
      <c r="H63" s="401"/>
    </row>
    <row r="64" spans="1:8" s="21" customFormat="1" ht="30" customHeight="1">
      <c r="A64" s="396" t="s">
        <v>109</v>
      </c>
      <c r="B64" s="397">
        <v>3395</v>
      </c>
      <c r="C64" s="398">
        <f>SUM(C54,C58)</f>
        <v>30</v>
      </c>
      <c r="D64" s="398">
        <f t="shared" ref="D64:F64" si="14">SUM(D54,D58)</f>
        <v>46</v>
      </c>
      <c r="E64" s="398">
        <f t="shared" si="14"/>
        <v>52</v>
      </c>
      <c r="F64" s="398">
        <f t="shared" si="14"/>
        <v>46</v>
      </c>
      <c r="G64" s="398">
        <f>F64-E64</f>
        <v>-6</v>
      </c>
      <c r="H64" s="399">
        <f>(F64/E64)*100</f>
        <v>88.461538461538453</v>
      </c>
    </row>
    <row r="65" spans="1:8" s="21" customFormat="1" ht="30" customHeight="1">
      <c r="A65" s="396" t="s">
        <v>29</v>
      </c>
      <c r="B65" s="397">
        <v>3400</v>
      </c>
      <c r="C65" s="242">
        <f>SUM(C34,C52,C64)</f>
        <v>-215</v>
      </c>
      <c r="D65" s="242">
        <f t="shared" ref="D65:F65" si="15">SUM(D34,D52,D64)</f>
        <v>368</v>
      </c>
      <c r="E65" s="242">
        <f t="shared" si="15"/>
        <v>-287</v>
      </c>
      <c r="F65" s="242">
        <f t="shared" si="15"/>
        <v>368</v>
      </c>
      <c r="G65" s="242">
        <f>F65-E65</f>
        <v>655</v>
      </c>
      <c r="H65" s="401">
        <f>(F65/E65)*100</f>
        <v>-128.22299651567943</v>
      </c>
    </row>
    <row r="66" spans="1:8" ht="27.75" customHeight="1">
      <c r="A66" s="400" t="s">
        <v>248</v>
      </c>
      <c r="B66" s="224">
        <v>3405</v>
      </c>
      <c r="C66" s="242">
        <v>904</v>
      </c>
      <c r="D66" s="242">
        <v>689</v>
      </c>
      <c r="E66" s="242">
        <v>974</v>
      </c>
      <c r="F66" s="242">
        <v>689</v>
      </c>
      <c r="G66" s="242">
        <f>F66-E66</f>
        <v>-285</v>
      </c>
      <c r="H66" s="401">
        <f>(F66/E66)*100</f>
        <v>70.739219712525667</v>
      </c>
    </row>
    <row r="67" spans="1:8" ht="27.75" customHeight="1">
      <c r="A67" s="400" t="s">
        <v>111</v>
      </c>
      <c r="B67" s="224">
        <v>3410</v>
      </c>
      <c r="C67" s="398"/>
      <c r="D67" s="398"/>
      <c r="E67" s="398"/>
      <c r="F67" s="398"/>
      <c r="G67" s="398">
        <f t="shared" ref="G67" si="16">F69-E69</f>
        <v>0</v>
      </c>
      <c r="H67" s="406" t="e">
        <f>(F67/E67)*100</f>
        <v>#DIV/0!</v>
      </c>
    </row>
    <row r="68" spans="1:8" ht="31.5" customHeight="1">
      <c r="A68" s="409" t="s">
        <v>249</v>
      </c>
      <c r="B68" s="410">
        <v>3415</v>
      </c>
      <c r="C68" s="398">
        <f>SUM(C66,C65,C67)</f>
        <v>689</v>
      </c>
      <c r="D68" s="398">
        <f>SUM(D66,D65,D67)</f>
        <v>1057</v>
      </c>
      <c r="E68" s="398">
        <f t="shared" ref="E68:F68" si="17">SUM(E66,E65,E67)</f>
        <v>687</v>
      </c>
      <c r="F68" s="398">
        <f t="shared" si="17"/>
        <v>1057</v>
      </c>
      <c r="G68" s="398">
        <f>F68-E68</f>
        <v>370</v>
      </c>
      <c r="H68" s="399">
        <f>(F68/E68)*100</f>
        <v>153.85735080058225</v>
      </c>
    </row>
    <row r="69" spans="1:8" ht="31.5" customHeight="1">
      <c r="A69" s="411"/>
      <c r="B69" s="251"/>
      <c r="C69" s="412"/>
      <c r="D69" s="412"/>
      <c r="E69" s="412"/>
      <c r="F69" s="412"/>
      <c r="G69" s="413"/>
      <c r="H69" s="414"/>
    </row>
    <row r="70" spans="1:8" ht="31.5" customHeight="1">
      <c r="A70" s="411"/>
      <c r="B70" s="251"/>
      <c r="C70" s="412"/>
      <c r="D70" s="412"/>
      <c r="E70" s="412"/>
      <c r="F70" s="412"/>
      <c r="G70" s="413"/>
      <c r="H70" s="414"/>
    </row>
    <row r="71" spans="1:8" ht="31.5" customHeight="1">
      <c r="A71" s="411"/>
      <c r="B71" s="251"/>
      <c r="C71" s="412"/>
      <c r="D71" s="412"/>
      <c r="E71" s="412"/>
      <c r="F71" s="412"/>
      <c r="G71" s="413"/>
      <c r="H71" s="414"/>
    </row>
    <row r="72" spans="1:8" s="5" customFormat="1" ht="20.25">
      <c r="A72" s="291"/>
      <c r="B72" s="251"/>
      <c r="C72" s="251"/>
      <c r="D72" s="251"/>
      <c r="E72" s="251"/>
      <c r="F72" s="251"/>
      <c r="G72" s="251"/>
      <c r="H72" s="251"/>
    </row>
    <row r="73" spans="1:8" s="2" customFormat="1" ht="27.75" customHeight="1">
      <c r="A73" s="415" t="s">
        <v>576</v>
      </c>
      <c r="B73" s="416"/>
      <c r="C73" s="517"/>
      <c r="D73" s="517"/>
      <c r="E73" s="258"/>
      <c r="F73" s="313" t="s">
        <v>573</v>
      </c>
      <c r="G73" s="288"/>
      <c r="H73" s="288"/>
    </row>
    <row r="74" spans="1:8">
      <c r="A74" s="277" t="s">
        <v>379</v>
      </c>
      <c r="B74" s="2"/>
      <c r="C74" s="474" t="s">
        <v>66</v>
      </c>
      <c r="D74" s="474"/>
      <c r="E74" s="2"/>
      <c r="F74" s="276" t="s">
        <v>183</v>
      </c>
      <c r="G74" s="276"/>
      <c r="H74" s="276"/>
    </row>
    <row r="75" spans="1:8">
      <c r="D75" s="417"/>
    </row>
  </sheetData>
  <mergeCells count="7">
    <mergeCell ref="C74:D74"/>
    <mergeCell ref="A2:H2"/>
    <mergeCell ref="A4:A5"/>
    <mergeCell ref="B4:B5"/>
    <mergeCell ref="C4:D4"/>
    <mergeCell ref="E4:H4"/>
    <mergeCell ref="C73:D73"/>
  </mergeCells>
  <phoneticPr fontId="3" type="noConversion"/>
  <pageMargins left="0.23622047244094491" right="0.15748031496062992" top="0.19685039370078741" bottom="0.19685039370078741" header="0.19685039370078741" footer="0.23622047244094491"/>
  <pageSetup paperSize="9" scale="65" orientation="landscape" r:id="rId1"/>
  <headerFooter alignWithMargins="0"/>
  <ignoredErrors>
    <ignoredError sqref="H14 H8:H12 H17:H18 G19:H23 G25:H29 G32:H32 G51 G59:H61 G58 G53:H53 G35:H4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view="pageBreakPreview" topLeftCell="A3" zoomScale="80" zoomScaleNormal="70" zoomScaleSheetLayoutView="80" workbookViewId="0">
      <selection activeCell="E21" sqref="E21"/>
    </sheetView>
  </sheetViews>
  <sheetFormatPr defaultRowHeight="18.75"/>
  <cols>
    <col min="1" max="1" width="63.28515625" style="2" customWidth="1"/>
    <col min="2" max="2" width="12" style="277" customWidth="1"/>
    <col min="3" max="3" width="14.7109375" style="277" customWidth="1"/>
    <col min="4" max="4" width="16.140625" style="277" customWidth="1"/>
    <col min="5" max="5" width="16.7109375" style="277" customWidth="1"/>
    <col min="6" max="6" width="16.140625" style="277" customWidth="1"/>
    <col min="7" max="7" width="14.7109375" style="277" customWidth="1"/>
    <col min="8" max="16384" width="9.140625" style="2"/>
  </cols>
  <sheetData>
    <row r="1" spans="1:7" ht="15" customHeight="1"/>
    <row r="2" spans="1:7">
      <c r="A2" s="499" t="s">
        <v>448</v>
      </c>
      <c r="B2" s="499"/>
      <c r="C2" s="499"/>
      <c r="D2" s="499"/>
      <c r="E2" s="499"/>
      <c r="F2" s="499"/>
      <c r="G2" s="499"/>
    </row>
    <row r="3" spans="1:7">
      <c r="A3" s="280"/>
      <c r="B3" s="18"/>
      <c r="C3" s="18"/>
      <c r="D3" s="280"/>
      <c r="E3" s="280"/>
      <c r="F3" s="280"/>
      <c r="G3" s="18" t="s">
        <v>387</v>
      </c>
    </row>
    <row r="4" spans="1:7" ht="53.25" customHeight="1">
      <c r="A4" s="418" t="s">
        <v>162</v>
      </c>
      <c r="B4" s="419" t="s">
        <v>18</v>
      </c>
      <c r="C4" s="419" t="s">
        <v>463</v>
      </c>
      <c r="D4" s="419" t="s">
        <v>466</v>
      </c>
      <c r="E4" s="419" t="s">
        <v>465</v>
      </c>
      <c r="F4" s="419" t="s">
        <v>420</v>
      </c>
      <c r="G4" s="420" t="s">
        <v>419</v>
      </c>
    </row>
    <row r="5" spans="1:7" ht="22.5" customHeight="1">
      <c r="A5" s="185">
        <v>1</v>
      </c>
      <c r="B5" s="283">
        <v>2</v>
      </c>
      <c r="C5" s="283">
        <v>3</v>
      </c>
      <c r="D5" s="283">
        <v>4</v>
      </c>
      <c r="E5" s="283">
        <v>5</v>
      </c>
      <c r="F5" s="283">
        <v>6</v>
      </c>
      <c r="G5" s="283">
        <v>7</v>
      </c>
    </row>
    <row r="6" spans="1:7" ht="27.75" customHeight="1">
      <c r="A6" s="421" t="s">
        <v>245</v>
      </c>
      <c r="B6" s="283"/>
      <c r="C6" s="283"/>
      <c r="D6" s="249"/>
      <c r="E6" s="249"/>
      <c r="F6" s="249"/>
      <c r="G6" s="249"/>
    </row>
    <row r="7" spans="1:7" ht="33" customHeight="1">
      <c r="A7" s="422" t="s">
        <v>421</v>
      </c>
      <c r="B7" s="423"/>
      <c r="C7" s="423"/>
      <c r="D7" s="424"/>
      <c r="E7" s="424"/>
      <c r="F7" s="425"/>
      <c r="G7" s="425"/>
    </row>
    <row r="8" spans="1:7" ht="24" customHeight="1">
      <c r="A8" s="426" t="s">
        <v>422</v>
      </c>
      <c r="B8" s="362">
        <v>3030</v>
      </c>
      <c r="C8" s="363">
        <f>SUM(C9:C12)</f>
        <v>1844.6000000000001</v>
      </c>
      <c r="D8" s="363">
        <f>SUM(D9:D11)</f>
        <v>1477</v>
      </c>
      <c r="E8" s="363">
        <f>SUM(E9:E12)</f>
        <v>2040</v>
      </c>
      <c r="F8" s="363">
        <f t="shared" ref="F8:F13" si="0">E8-D8</f>
        <v>563</v>
      </c>
      <c r="G8" s="364">
        <f t="shared" ref="G8:G60" si="1">(E8/D8)*100</f>
        <v>138.11780636425186</v>
      </c>
    </row>
    <row r="9" spans="1:7" ht="23.25" customHeight="1">
      <c r="A9" s="371" t="s">
        <v>523</v>
      </c>
      <c r="B9" s="419"/>
      <c r="C9" s="366">
        <v>1451.4</v>
      </c>
      <c r="D9" s="366">
        <v>700</v>
      </c>
      <c r="E9" s="366">
        <v>1400</v>
      </c>
      <c r="F9" s="366">
        <f t="shared" si="0"/>
        <v>700</v>
      </c>
      <c r="G9" s="366">
        <f t="shared" si="1"/>
        <v>200</v>
      </c>
    </row>
    <row r="10" spans="1:7" ht="36.75" customHeight="1">
      <c r="A10" s="365" t="s">
        <v>585</v>
      </c>
      <c r="B10" s="419"/>
      <c r="C10" s="366">
        <v>56.8</v>
      </c>
      <c r="D10" s="366">
        <v>57</v>
      </c>
      <c r="E10" s="366">
        <v>59</v>
      </c>
      <c r="F10" s="366">
        <f t="shared" si="0"/>
        <v>2</v>
      </c>
      <c r="G10" s="366">
        <f t="shared" si="1"/>
        <v>103.50877192982458</v>
      </c>
    </row>
    <row r="11" spans="1:7" ht="38.25" customHeight="1">
      <c r="A11" s="365" t="s">
        <v>580</v>
      </c>
      <c r="B11" s="419"/>
      <c r="C11" s="366">
        <v>203.4</v>
      </c>
      <c r="D11" s="366">
        <v>720</v>
      </c>
      <c r="E11" s="366">
        <v>458</v>
      </c>
      <c r="F11" s="366">
        <f t="shared" si="0"/>
        <v>-262</v>
      </c>
      <c r="G11" s="366">
        <f t="shared" si="1"/>
        <v>63.611111111111107</v>
      </c>
    </row>
    <row r="12" spans="1:7" ht="23.25" customHeight="1">
      <c r="A12" s="371" t="s">
        <v>539</v>
      </c>
      <c r="B12" s="419"/>
      <c r="C12" s="366">
        <v>133</v>
      </c>
      <c r="D12" s="366"/>
      <c r="E12" s="366">
        <v>123</v>
      </c>
      <c r="F12" s="366">
        <f t="shared" si="0"/>
        <v>123</v>
      </c>
      <c r="G12" s="367" t="e">
        <f t="shared" si="1"/>
        <v>#DIV/0!</v>
      </c>
    </row>
    <row r="13" spans="1:7" ht="27.75" hidden="1" customHeight="1">
      <c r="A13" s="426" t="s">
        <v>423</v>
      </c>
      <c r="B13" s="362">
        <v>3080</v>
      </c>
      <c r="C13" s="427"/>
      <c r="D13" s="427"/>
      <c r="E13" s="427"/>
      <c r="F13" s="427">
        <f t="shared" si="0"/>
        <v>0</v>
      </c>
      <c r="G13" s="364" t="e">
        <f t="shared" si="1"/>
        <v>#DIV/0!</v>
      </c>
    </row>
    <row r="14" spans="1:7" ht="21" hidden="1" customHeight="1">
      <c r="A14" s="422"/>
      <c r="B14" s="423"/>
      <c r="C14" s="428"/>
      <c r="D14" s="429"/>
      <c r="E14" s="429"/>
      <c r="F14" s="427">
        <f t="shared" ref="F14:F53" si="2">E14-D14</f>
        <v>0</v>
      </c>
      <c r="G14" s="364" t="e">
        <f t="shared" si="1"/>
        <v>#DIV/0!</v>
      </c>
    </row>
    <row r="15" spans="1:7" s="80" customFormat="1" ht="38.25" hidden="1" customHeight="1">
      <c r="A15" s="422" t="s">
        <v>229</v>
      </c>
      <c r="B15" s="430"/>
      <c r="C15" s="431"/>
      <c r="D15" s="428"/>
      <c r="E15" s="428"/>
      <c r="F15" s="427"/>
      <c r="G15" s="364" t="e">
        <f t="shared" si="1"/>
        <v>#DIV/0!</v>
      </c>
    </row>
    <row r="16" spans="1:7" s="80" customFormat="1" ht="27" hidden="1" customHeight="1">
      <c r="A16" s="371" t="s">
        <v>424</v>
      </c>
      <c r="B16" s="432">
        <v>3140</v>
      </c>
      <c r="C16" s="433"/>
      <c r="D16" s="427"/>
      <c r="E16" s="427"/>
      <c r="F16" s="427">
        <f t="shared" si="2"/>
        <v>0</v>
      </c>
      <c r="G16" s="364" t="e">
        <f t="shared" si="1"/>
        <v>#DIV/0!</v>
      </c>
    </row>
    <row r="17" spans="1:7" ht="21" hidden="1" customHeight="1">
      <c r="A17" s="422"/>
      <c r="B17" s="423"/>
      <c r="C17" s="428"/>
      <c r="D17" s="429"/>
      <c r="E17" s="429"/>
      <c r="F17" s="427">
        <f t="shared" si="2"/>
        <v>0</v>
      </c>
      <c r="G17" s="364" t="e">
        <f t="shared" si="1"/>
        <v>#DIV/0!</v>
      </c>
    </row>
    <row r="18" spans="1:7" s="80" customFormat="1" ht="24.75" customHeight="1">
      <c r="A18" s="426" t="s">
        <v>218</v>
      </c>
      <c r="B18" s="368">
        <v>3160</v>
      </c>
      <c r="C18" s="363">
        <f>SUM(C19:C24)</f>
        <v>812</v>
      </c>
      <c r="D18" s="363">
        <f>SUM(D19:D24)</f>
        <v>51</v>
      </c>
      <c r="E18" s="363">
        <f>SUM(E19:E24)</f>
        <v>767</v>
      </c>
      <c r="F18" s="363">
        <f t="shared" si="2"/>
        <v>716</v>
      </c>
      <c r="G18" s="364">
        <f t="shared" si="1"/>
        <v>1503.9215686274511</v>
      </c>
    </row>
    <row r="19" spans="1:7" s="80" customFormat="1" ht="34.5" customHeight="1">
      <c r="A19" s="365" t="s">
        <v>581</v>
      </c>
      <c r="B19" s="432"/>
      <c r="C19" s="434">
        <v>17</v>
      </c>
      <c r="D19" s="366">
        <v>20</v>
      </c>
      <c r="E19" s="366">
        <v>14</v>
      </c>
      <c r="F19" s="366">
        <f t="shared" si="2"/>
        <v>-6</v>
      </c>
      <c r="G19" s="366">
        <f t="shared" si="1"/>
        <v>70</v>
      </c>
    </row>
    <row r="20" spans="1:7" s="80" customFormat="1" ht="27" customHeight="1">
      <c r="A20" s="371" t="s">
        <v>582</v>
      </c>
      <c r="B20" s="432"/>
      <c r="C20" s="434">
        <v>14</v>
      </c>
      <c r="D20" s="366">
        <v>15</v>
      </c>
      <c r="E20" s="366">
        <v>22</v>
      </c>
      <c r="F20" s="366">
        <f t="shared" si="2"/>
        <v>7</v>
      </c>
      <c r="G20" s="367">
        <f t="shared" si="1"/>
        <v>146.66666666666666</v>
      </c>
    </row>
    <row r="21" spans="1:7" s="80" customFormat="1" ht="23.25" customHeight="1">
      <c r="A21" s="371" t="s">
        <v>537</v>
      </c>
      <c r="B21" s="432"/>
      <c r="C21" s="434">
        <v>47</v>
      </c>
      <c r="D21" s="366"/>
      <c r="E21" s="366">
        <v>65</v>
      </c>
      <c r="F21" s="366">
        <f t="shared" si="2"/>
        <v>65</v>
      </c>
      <c r="G21" s="367" t="e">
        <f t="shared" si="1"/>
        <v>#DIV/0!</v>
      </c>
    </row>
    <row r="22" spans="1:7" s="80" customFormat="1" ht="27" customHeight="1">
      <c r="A22" s="371" t="s">
        <v>538</v>
      </c>
      <c r="B22" s="432"/>
      <c r="C22" s="434">
        <v>649</v>
      </c>
      <c r="D22" s="366"/>
      <c r="E22" s="366">
        <v>570</v>
      </c>
      <c r="F22" s="366">
        <f t="shared" si="2"/>
        <v>570</v>
      </c>
      <c r="G22" s="367" t="e">
        <f t="shared" si="1"/>
        <v>#DIV/0!</v>
      </c>
    </row>
    <row r="23" spans="1:7" s="80" customFormat="1" ht="42" customHeight="1">
      <c r="A23" s="365" t="s">
        <v>583</v>
      </c>
      <c r="B23" s="432"/>
      <c r="C23" s="434">
        <v>56</v>
      </c>
      <c r="D23" s="366"/>
      <c r="E23" s="366">
        <v>47</v>
      </c>
      <c r="F23" s="366">
        <f t="shared" si="2"/>
        <v>47</v>
      </c>
      <c r="G23" s="367" t="e">
        <f t="shared" si="1"/>
        <v>#DIV/0!</v>
      </c>
    </row>
    <row r="24" spans="1:7" s="80" customFormat="1" ht="27.75" customHeight="1">
      <c r="A24" s="371" t="s">
        <v>584</v>
      </c>
      <c r="B24" s="432"/>
      <c r="C24" s="434">
        <v>29</v>
      </c>
      <c r="D24" s="366">
        <v>16</v>
      </c>
      <c r="E24" s="366">
        <v>49</v>
      </c>
      <c r="F24" s="366">
        <f t="shared" si="2"/>
        <v>33</v>
      </c>
      <c r="G24" s="366">
        <f t="shared" si="1"/>
        <v>306.25</v>
      </c>
    </row>
    <row r="25" spans="1:7" s="80" customFormat="1" ht="40.5" hidden="1" customHeight="1">
      <c r="A25" s="421" t="s">
        <v>246</v>
      </c>
      <c r="B25" s="435"/>
      <c r="C25" s="435"/>
      <c r="D25" s="436"/>
      <c r="E25" s="436"/>
      <c r="F25" s="366">
        <f t="shared" si="2"/>
        <v>0</v>
      </c>
      <c r="G25" s="366" t="e">
        <f t="shared" si="1"/>
        <v>#DIV/0!</v>
      </c>
    </row>
    <row r="26" spans="1:7" s="80" customFormat="1" ht="42" hidden="1" customHeight="1">
      <c r="A26" s="422" t="s">
        <v>222</v>
      </c>
      <c r="B26" s="430"/>
      <c r="C26" s="430"/>
      <c r="D26" s="437"/>
      <c r="E26" s="437"/>
      <c r="F26" s="366">
        <f t="shared" si="2"/>
        <v>0</v>
      </c>
      <c r="G26" s="366" t="e">
        <f t="shared" si="1"/>
        <v>#DIV/0!</v>
      </c>
    </row>
    <row r="27" spans="1:7" s="80" customFormat="1" ht="35.25" hidden="1" customHeight="1">
      <c r="A27" s="371" t="s">
        <v>423</v>
      </c>
      <c r="B27" s="432">
        <v>3240</v>
      </c>
      <c r="C27" s="432"/>
      <c r="D27" s="425"/>
      <c r="E27" s="425"/>
      <c r="F27" s="366">
        <f t="shared" si="2"/>
        <v>0</v>
      </c>
      <c r="G27" s="366" t="e">
        <f t="shared" si="1"/>
        <v>#DIV/0!</v>
      </c>
    </row>
    <row r="28" spans="1:7" ht="21" hidden="1" customHeight="1">
      <c r="A28" s="422"/>
      <c r="B28" s="423"/>
      <c r="C28" s="423"/>
      <c r="D28" s="424"/>
      <c r="E28" s="424"/>
      <c r="F28" s="366">
        <f t="shared" si="2"/>
        <v>0</v>
      </c>
      <c r="G28" s="366" t="e">
        <f t="shared" si="1"/>
        <v>#DIV/0!</v>
      </c>
    </row>
    <row r="29" spans="1:7" s="80" customFormat="1" ht="39.75" hidden="1" customHeight="1">
      <c r="A29" s="422" t="s">
        <v>230</v>
      </c>
      <c r="B29" s="430"/>
      <c r="C29" s="430"/>
      <c r="D29" s="437"/>
      <c r="E29" s="437"/>
      <c r="F29" s="366">
        <f t="shared" si="2"/>
        <v>0</v>
      </c>
      <c r="G29" s="366" t="e">
        <f t="shared" si="1"/>
        <v>#DIV/0!</v>
      </c>
    </row>
    <row r="30" spans="1:7" s="80" customFormat="1" ht="47.25" hidden="1" customHeight="1">
      <c r="A30" s="365" t="s">
        <v>393</v>
      </c>
      <c r="B30" s="432"/>
      <c r="C30" s="432"/>
      <c r="D30" s="437"/>
      <c r="E30" s="437"/>
      <c r="F30" s="366">
        <f t="shared" si="2"/>
        <v>0</v>
      </c>
      <c r="G30" s="366" t="e">
        <f t="shared" si="1"/>
        <v>#DIV/0!</v>
      </c>
    </row>
    <row r="31" spans="1:7" s="80" customFormat="1" ht="33.75" hidden="1" customHeight="1">
      <c r="A31" s="365" t="s">
        <v>425</v>
      </c>
      <c r="B31" s="432">
        <v>3271</v>
      </c>
      <c r="C31" s="432"/>
      <c r="D31" s="437"/>
      <c r="E31" s="437"/>
      <c r="F31" s="366">
        <f t="shared" si="2"/>
        <v>0</v>
      </c>
      <c r="G31" s="366" t="e">
        <f t="shared" si="1"/>
        <v>#DIV/0!</v>
      </c>
    </row>
    <row r="32" spans="1:7" ht="21" hidden="1" customHeight="1">
      <c r="A32" s="422"/>
      <c r="B32" s="423"/>
      <c r="C32" s="423"/>
      <c r="D32" s="424"/>
      <c r="E32" s="424"/>
      <c r="F32" s="366">
        <f t="shared" si="2"/>
        <v>0</v>
      </c>
      <c r="G32" s="366" t="e">
        <f t="shared" si="1"/>
        <v>#DIV/0!</v>
      </c>
    </row>
    <row r="33" spans="1:7" s="80" customFormat="1" ht="45" hidden="1" customHeight="1">
      <c r="A33" s="365" t="s">
        <v>454</v>
      </c>
      <c r="B33" s="432">
        <v>3272</v>
      </c>
      <c r="C33" s="432"/>
      <c r="D33" s="437"/>
      <c r="E33" s="437"/>
      <c r="F33" s="366">
        <f t="shared" si="2"/>
        <v>0</v>
      </c>
      <c r="G33" s="366" t="e">
        <f t="shared" si="1"/>
        <v>#DIV/0!</v>
      </c>
    </row>
    <row r="34" spans="1:7" ht="21" hidden="1" customHeight="1">
      <c r="A34" s="422"/>
      <c r="B34" s="423"/>
      <c r="C34" s="423"/>
      <c r="D34" s="424"/>
      <c r="E34" s="424"/>
      <c r="F34" s="366">
        <f t="shared" si="2"/>
        <v>0</v>
      </c>
      <c r="G34" s="366" t="e">
        <f t="shared" si="1"/>
        <v>#DIV/0!</v>
      </c>
    </row>
    <row r="35" spans="1:7" s="80" customFormat="1" ht="48" hidden="1" customHeight="1">
      <c r="A35" s="365" t="s">
        <v>28</v>
      </c>
      <c r="B35" s="432">
        <v>3273</v>
      </c>
      <c r="C35" s="432"/>
      <c r="D35" s="437"/>
      <c r="E35" s="437"/>
      <c r="F35" s="366">
        <f t="shared" si="2"/>
        <v>0</v>
      </c>
      <c r="G35" s="366" t="e">
        <f t="shared" si="1"/>
        <v>#DIV/0!</v>
      </c>
    </row>
    <row r="36" spans="1:7" ht="21" hidden="1" customHeight="1">
      <c r="A36" s="422"/>
      <c r="B36" s="423"/>
      <c r="C36" s="423"/>
      <c r="D36" s="424"/>
      <c r="E36" s="424"/>
      <c r="F36" s="366">
        <f t="shared" si="2"/>
        <v>0</v>
      </c>
      <c r="G36" s="366" t="e">
        <f t="shared" si="1"/>
        <v>#DIV/0!</v>
      </c>
    </row>
    <row r="37" spans="1:7" s="80" customFormat="1" ht="46.5" hidden="1" customHeight="1">
      <c r="A37" s="365" t="s">
        <v>426</v>
      </c>
      <c r="B37" s="432">
        <v>3274</v>
      </c>
      <c r="C37" s="432"/>
      <c r="D37" s="437"/>
      <c r="E37" s="437"/>
      <c r="F37" s="366">
        <f t="shared" si="2"/>
        <v>0</v>
      </c>
      <c r="G37" s="366" t="e">
        <f t="shared" si="1"/>
        <v>#DIV/0!</v>
      </c>
    </row>
    <row r="38" spans="1:7" ht="21" hidden="1" customHeight="1">
      <c r="A38" s="422"/>
      <c r="B38" s="423"/>
      <c r="C38" s="423"/>
      <c r="D38" s="424"/>
      <c r="E38" s="424"/>
      <c r="F38" s="366">
        <f t="shared" si="2"/>
        <v>0</v>
      </c>
      <c r="G38" s="366" t="e">
        <f t="shared" si="1"/>
        <v>#DIV/0!</v>
      </c>
    </row>
    <row r="39" spans="1:7" s="80" customFormat="1" ht="69" hidden="1" customHeight="1">
      <c r="A39" s="365" t="s">
        <v>427</v>
      </c>
      <c r="B39" s="432">
        <v>3275</v>
      </c>
      <c r="C39" s="432"/>
      <c r="D39" s="437"/>
      <c r="E39" s="437"/>
      <c r="F39" s="366">
        <f t="shared" si="2"/>
        <v>0</v>
      </c>
      <c r="G39" s="366" t="e">
        <f t="shared" si="1"/>
        <v>#DIV/0!</v>
      </c>
    </row>
    <row r="40" spans="1:7" ht="21" hidden="1" customHeight="1">
      <c r="A40" s="422"/>
      <c r="B40" s="423"/>
      <c r="C40" s="423"/>
      <c r="D40" s="424"/>
      <c r="E40" s="424"/>
      <c r="F40" s="366">
        <f t="shared" si="2"/>
        <v>0</v>
      </c>
      <c r="G40" s="366" t="e">
        <f t="shared" si="1"/>
        <v>#DIV/0!</v>
      </c>
    </row>
    <row r="41" spans="1:7" s="80" customFormat="1" ht="36.75" hidden="1" customHeight="1">
      <c r="A41" s="365" t="s">
        <v>428</v>
      </c>
      <c r="B41" s="432">
        <v>3276</v>
      </c>
      <c r="C41" s="432"/>
      <c r="D41" s="437"/>
      <c r="E41" s="437"/>
      <c r="F41" s="366">
        <f t="shared" si="2"/>
        <v>0</v>
      </c>
      <c r="G41" s="366" t="e">
        <f t="shared" si="1"/>
        <v>#DIV/0!</v>
      </c>
    </row>
    <row r="42" spans="1:7" ht="21" hidden="1" customHeight="1">
      <c r="A42" s="422"/>
      <c r="B42" s="423"/>
      <c r="C42" s="423"/>
      <c r="D42" s="424"/>
      <c r="E42" s="424"/>
      <c r="F42" s="366">
        <f t="shared" si="2"/>
        <v>0</v>
      </c>
      <c r="G42" s="366" t="e">
        <f t="shared" si="1"/>
        <v>#DIV/0!</v>
      </c>
    </row>
    <row r="43" spans="1:7" s="80" customFormat="1" ht="36.75" hidden="1" customHeight="1">
      <c r="A43" s="365" t="s">
        <v>429</v>
      </c>
      <c r="B43" s="432">
        <v>3280</v>
      </c>
      <c r="C43" s="432"/>
      <c r="D43" s="425"/>
      <c r="E43" s="425"/>
      <c r="F43" s="366">
        <f t="shared" si="2"/>
        <v>0</v>
      </c>
      <c r="G43" s="366" t="e">
        <f t="shared" si="1"/>
        <v>#DIV/0!</v>
      </c>
    </row>
    <row r="44" spans="1:7" ht="21" hidden="1" customHeight="1">
      <c r="A44" s="438"/>
      <c r="B44" s="439"/>
      <c r="C44" s="439"/>
      <c r="D44" s="248"/>
      <c r="E44" s="248"/>
      <c r="F44" s="366">
        <f t="shared" si="2"/>
        <v>0</v>
      </c>
      <c r="G44" s="366" t="e">
        <f t="shared" si="1"/>
        <v>#DIV/0!</v>
      </c>
    </row>
    <row r="45" spans="1:7" s="80" customFormat="1" ht="44.25" hidden="1" customHeight="1">
      <c r="A45" s="421" t="s">
        <v>247</v>
      </c>
      <c r="B45" s="440">
        <v>3300</v>
      </c>
      <c r="C45" s="440"/>
      <c r="D45" s="436"/>
      <c r="E45" s="436"/>
      <c r="F45" s="366">
        <f t="shared" si="2"/>
        <v>0</v>
      </c>
      <c r="G45" s="366" t="e">
        <f t="shared" si="1"/>
        <v>#DIV/0!</v>
      </c>
    </row>
    <row r="46" spans="1:7" s="80" customFormat="1" ht="38.25" hidden="1" customHeight="1">
      <c r="A46" s="422" t="s">
        <v>223</v>
      </c>
      <c r="B46" s="432"/>
      <c r="C46" s="432"/>
      <c r="D46" s="425"/>
      <c r="E46" s="425"/>
      <c r="F46" s="366">
        <f t="shared" si="2"/>
        <v>0</v>
      </c>
      <c r="G46" s="366" t="e">
        <f t="shared" si="1"/>
        <v>#DIV/0!</v>
      </c>
    </row>
    <row r="47" spans="1:7" s="80" customFormat="1" ht="33.75" hidden="1" customHeight="1">
      <c r="A47" s="365" t="s">
        <v>423</v>
      </c>
      <c r="B47" s="432">
        <v>3330</v>
      </c>
      <c r="C47" s="432"/>
      <c r="D47" s="425"/>
      <c r="E47" s="425"/>
      <c r="F47" s="366">
        <f t="shared" si="2"/>
        <v>0</v>
      </c>
      <c r="G47" s="366" t="e">
        <f t="shared" si="1"/>
        <v>#DIV/0!</v>
      </c>
    </row>
    <row r="48" spans="1:7" ht="21" hidden="1" customHeight="1">
      <c r="A48" s="422"/>
      <c r="B48" s="423"/>
      <c r="C48" s="423"/>
      <c r="D48" s="424"/>
      <c r="E48" s="424"/>
      <c r="F48" s="366">
        <f t="shared" si="2"/>
        <v>0</v>
      </c>
      <c r="G48" s="366" t="e">
        <f t="shared" si="1"/>
        <v>#DIV/0!</v>
      </c>
    </row>
    <row r="49" spans="1:9" s="80" customFormat="1" ht="42.75" hidden="1" customHeight="1">
      <c r="A49" s="422" t="s">
        <v>231</v>
      </c>
      <c r="B49" s="432"/>
      <c r="C49" s="432"/>
      <c r="D49" s="441"/>
      <c r="E49" s="441"/>
      <c r="F49" s="366">
        <f t="shared" si="2"/>
        <v>0</v>
      </c>
      <c r="G49" s="366" t="e">
        <f t="shared" si="1"/>
        <v>#DIV/0!</v>
      </c>
    </row>
    <row r="50" spans="1:9" s="80" customFormat="1" ht="30" hidden="1" customHeight="1">
      <c r="A50" s="365" t="s">
        <v>218</v>
      </c>
      <c r="B50" s="432">
        <v>3390</v>
      </c>
      <c r="C50" s="432"/>
      <c r="D50" s="425"/>
      <c r="E50" s="425"/>
      <c r="F50" s="366">
        <f t="shared" si="2"/>
        <v>0</v>
      </c>
      <c r="G50" s="366" t="e">
        <f t="shared" si="1"/>
        <v>#DIV/0!</v>
      </c>
    </row>
    <row r="51" spans="1:9" ht="21" hidden="1" customHeight="1">
      <c r="A51" s="422"/>
      <c r="B51" s="423"/>
      <c r="C51" s="423"/>
      <c r="D51" s="424"/>
      <c r="E51" s="424"/>
      <c r="F51" s="366">
        <f t="shared" si="2"/>
        <v>0</v>
      </c>
      <c r="G51" s="366" t="e">
        <f t="shared" si="1"/>
        <v>#DIV/0!</v>
      </c>
    </row>
    <row r="52" spans="1:9" ht="36" customHeight="1">
      <c r="A52" s="361" t="s">
        <v>393</v>
      </c>
      <c r="B52" s="362">
        <v>3255</v>
      </c>
      <c r="C52" s="363">
        <f>C53</f>
        <v>144</v>
      </c>
      <c r="D52" s="363">
        <f t="shared" ref="D52:E52" si="3">D53</f>
        <v>377</v>
      </c>
      <c r="E52" s="363">
        <f t="shared" si="3"/>
        <v>67</v>
      </c>
      <c r="F52" s="364">
        <f t="shared" si="2"/>
        <v>-310</v>
      </c>
      <c r="G52" s="364">
        <f t="shared" si="1"/>
        <v>17.771883289124666</v>
      </c>
    </row>
    <row r="53" spans="1:9" ht="36" customHeight="1">
      <c r="A53" s="422" t="s">
        <v>393</v>
      </c>
      <c r="B53" s="423">
        <v>3270</v>
      </c>
      <c r="C53" s="428">
        <f>C54+C60</f>
        <v>144</v>
      </c>
      <c r="D53" s="428">
        <f t="shared" ref="D53:E53" si="4">D54+D60</f>
        <v>377</v>
      </c>
      <c r="E53" s="428">
        <f t="shared" si="4"/>
        <v>67</v>
      </c>
      <c r="F53" s="442">
        <f t="shared" si="2"/>
        <v>-310</v>
      </c>
      <c r="G53" s="442">
        <f t="shared" si="1"/>
        <v>17.771883289124666</v>
      </c>
    </row>
    <row r="54" spans="1:9" ht="36" customHeight="1">
      <c r="A54" s="361" t="s">
        <v>587</v>
      </c>
      <c r="B54" s="362">
        <v>3272</v>
      </c>
      <c r="C54" s="363">
        <f>SUM(C55:C59)</f>
        <v>40</v>
      </c>
      <c r="D54" s="363">
        <f t="shared" ref="D54:E54" si="5">SUM(D55:D59)</f>
        <v>353</v>
      </c>
      <c r="E54" s="363">
        <f t="shared" si="5"/>
        <v>8</v>
      </c>
      <c r="F54" s="443">
        <f t="shared" ref="F54:F60" si="6">E54-D54</f>
        <v>-345</v>
      </c>
      <c r="G54" s="364">
        <f t="shared" si="1"/>
        <v>2.2662889518413598</v>
      </c>
    </row>
    <row r="55" spans="1:9" ht="26.25" customHeight="1">
      <c r="A55" s="230" t="s">
        <v>588</v>
      </c>
      <c r="B55" s="230"/>
      <c r="C55" s="254"/>
      <c r="D55" s="444">
        <v>85</v>
      </c>
      <c r="E55" s="445"/>
      <c r="F55" s="254">
        <f t="shared" si="6"/>
        <v>-85</v>
      </c>
      <c r="G55" s="366">
        <f t="shared" si="1"/>
        <v>0</v>
      </c>
    </row>
    <row r="56" spans="1:9" ht="26.25" customHeight="1">
      <c r="A56" s="230" t="s">
        <v>589</v>
      </c>
      <c r="B56" s="230"/>
      <c r="C56" s="254"/>
      <c r="D56" s="444">
        <v>98</v>
      </c>
      <c r="E56" s="445"/>
      <c r="F56" s="254">
        <f t="shared" si="6"/>
        <v>-98</v>
      </c>
      <c r="G56" s="366">
        <f t="shared" si="1"/>
        <v>0</v>
      </c>
    </row>
    <row r="57" spans="1:9" ht="26.25" customHeight="1">
      <c r="A57" s="230" t="s">
        <v>590</v>
      </c>
      <c r="B57" s="230"/>
      <c r="C57" s="254"/>
      <c r="D57" s="444">
        <v>170</v>
      </c>
      <c r="E57" s="445"/>
      <c r="F57" s="254">
        <f t="shared" si="6"/>
        <v>-170</v>
      </c>
      <c r="G57" s="366">
        <f t="shared" si="1"/>
        <v>0</v>
      </c>
    </row>
    <row r="58" spans="1:9" ht="26.25" customHeight="1">
      <c r="A58" s="230" t="s">
        <v>591</v>
      </c>
      <c r="B58" s="230"/>
      <c r="C58" s="444">
        <v>13</v>
      </c>
      <c r="D58" s="254"/>
      <c r="E58" s="444">
        <v>8</v>
      </c>
      <c r="F58" s="254">
        <f t="shared" si="6"/>
        <v>8</v>
      </c>
      <c r="G58" s="367" t="e">
        <f t="shared" si="1"/>
        <v>#DIV/0!</v>
      </c>
    </row>
    <row r="59" spans="1:9" ht="25.5" customHeight="1">
      <c r="A59" s="230" t="s">
        <v>592</v>
      </c>
      <c r="B59" s="230"/>
      <c r="C59" s="444">
        <v>27</v>
      </c>
      <c r="D59" s="254"/>
      <c r="E59" s="445"/>
      <c r="F59" s="254">
        <f t="shared" si="6"/>
        <v>0</v>
      </c>
      <c r="G59" s="367" t="e">
        <f t="shared" si="1"/>
        <v>#DIV/0!</v>
      </c>
    </row>
    <row r="60" spans="1:9" ht="35.25" customHeight="1">
      <c r="A60" s="361" t="s">
        <v>593</v>
      </c>
      <c r="B60" s="362">
        <v>3273</v>
      </c>
      <c r="C60" s="363">
        <v>104</v>
      </c>
      <c r="D60" s="363">
        <v>24</v>
      </c>
      <c r="E60" s="363">
        <v>59</v>
      </c>
      <c r="F60" s="443">
        <f t="shared" si="6"/>
        <v>35</v>
      </c>
      <c r="G60" s="364">
        <f t="shared" si="1"/>
        <v>245.83333333333334</v>
      </c>
    </row>
    <row r="61" spans="1:9" ht="35.25" customHeight="1">
      <c r="A61" s="446"/>
      <c r="B61" s="447"/>
      <c r="C61" s="448"/>
      <c r="D61" s="448"/>
      <c r="E61" s="448"/>
      <c r="F61" s="449"/>
      <c r="G61" s="375"/>
    </row>
    <row r="62" spans="1:9" s="261" customFormat="1" ht="26.25" customHeight="1">
      <c r="A62" s="450" t="s">
        <v>576</v>
      </c>
      <c r="B62" s="519" t="s">
        <v>80</v>
      </c>
      <c r="C62" s="519"/>
      <c r="D62" s="519"/>
      <c r="E62" s="451"/>
      <c r="F62" s="518" t="s">
        <v>573</v>
      </c>
      <c r="G62" s="518"/>
    </row>
    <row r="63" spans="1:9" ht="18.75" customHeight="1">
      <c r="A63" s="277" t="s">
        <v>379</v>
      </c>
      <c r="B63" s="474" t="s">
        <v>66</v>
      </c>
      <c r="C63" s="474"/>
      <c r="D63" s="474"/>
      <c r="E63" s="2"/>
      <c r="F63" s="470" t="s">
        <v>183</v>
      </c>
      <c r="G63" s="470"/>
      <c r="H63" s="276"/>
      <c r="I63" s="276"/>
    </row>
    <row r="64" spans="1:9">
      <c r="A64" s="10"/>
      <c r="D64" s="159"/>
      <c r="E64" s="160"/>
      <c r="F64" s="160"/>
      <c r="G64" s="160"/>
    </row>
    <row r="65" spans="1:7">
      <c r="A65" s="10"/>
      <c r="D65" s="159"/>
      <c r="E65" s="160"/>
      <c r="F65" s="160"/>
      <c r="G65" s="160"/>
    </row>
    <row r="66" spans="1:7">
      <c r="A66" s="10"/>
      <c r="D66" s="159"/>
      <c r="E66" s="160"/>
      <c r="F66" s="160"/>
      <c r="G66" s="160"/>
    </row>
    <row r="67" spans="1:7">
      <c r="A67" s="10"/>
      <c r="D67" s="159"/>
      <c r="E67" s="160"/>
      <c r="F67" s="160"/>
      <c r="G67" s="160"/>
    </row>
    <row r="68" spans="1:7">
      <c r="A68" s="10"/>
      <c r="D68" s="159"/>
      <c r="E68" s="160"/>
      <c r="F68" s="160"/>
      <c r="G68" s="160"/>
    </row>
    <row r="69" spans="1:7">
      <c r="A69" s="10"/>
      <c r="D69" s="159"/>
      <c r="E69" s="160"/>
      <c r="F69" s="160"/>
      <c r="G69" s="160"/>
    </row>
    <row r="70" spans="1:7">
      <c r="A70" s="10"/>
      <c r="D70" s="159"/>
      <c r="E70" s="160"/>
      <c r="F70" s="160"/>
      <c r="G70" s="160"/>
    </row>
    <row r="71" spans="1:7">
      <c r="A71" s="10"/>
      <c r="D71" s="159"/>
      <c r="E71" s="160"/>
      <c r="F71" s="160"/>
      <c r="G71" s="160"/>
    </row>
    <row r="72" spans="1:7">
      <c r="A72" s="10"/>
      <c r="D72" s="159"/>
      <c r="E72" s="160"/>
      <c r="F72" s="160"/>
      <c r="G72" s="160"/>
    </row>
    <row r="73" spans="1:7">
      <c r="A73" s="10"/>
      <c r="D73" s="159"/>
      <c r="E73" s="160"/>
      <c r="F73" s="160"/>
      <c r="G73" s="160"/>
    </row>
    <row r="74" spans="1:7">
      <c r="A74" s="10"/>
      <c r="D74" s="159"/>
      <c r="E74" s="160"/>
      <c r="F74" s="160"/>
      <c r="G74" s="160"/>
    </row>
    <row r="75" spans="1:7">
      <c r="A75" s="10"/>
      <c r="D75" s="159"/>
      <c r="E75" s="160"/>
      <c r="F75" s="160"/>
      <c r="G75" s="160"/>
    </row>
    <row r="76" spans="1:7">
      <c r="A76" s="10"/>
      <c r="D76" s="159"/>
      <c r="E76" s="160"/>
      <c r="F76" s="160"/>
      <c r="G76" s="160"/>
    </row>
    <row r="77" spans="1:7">
      <c r="A77" s="10"/>
      <c r="D77" s="159"/>
      <c r="E77" s="160"/>
      <c r="F77" s="160"/>
      <c r="G77" s="160"/>
    </row>
    <row r="78" spans="1:7">
      <c r="A78" s="10"/>
      <c r="D78" s="159"/>
      <c r="E78" s="160"/>
      <c r="F78" s="160"/>
      <c r="G78" s="160"/>
    </row>
    <row r="79" spans="1:7">
      <c r="A79" s="10"/>
      <c r="D79" s="159"/>
      <c r="E79" s="160"/>
      <c r="F79" s="160"/>
      <c r="G79" s="160"/>
    </row>
    <row r="80" spans="1:7">
      <c r="A80" s="10"/>
      <c r="D80" s="159"/>
      <c r="E80" s="160"/>
      <c r="F80" s="160"/>
      <c r="G80" s="160"/>
    </row>
    <row r="81" spans="1:7">
      <c r="A81" s="10"/>
      <c r="D81" s="159"/>
      <c r="E81" s="160"/>
      <c r="F81" s="160"/>
      <c r="G81" s="160"/>
    </row>
    <row r="82" spans="1:7">
      <c r="A82" s="10"/>
      <c r="D82" s="159"/>
      <c r="E82" s="160"/>
      <c r="F82" s="160"/>
      <c r="G82" s="160"/>
    </row>
    <row r="83" spans="1:7">
      <c r="A83" s="10"/>
      <c r="D83" s="159"/>
      <c r="E83" s="160"/>
      <c r="F83" s="160"/>
      <c r="G83" s="160"/>
    </row>
    <row r="84" spans="1:7">
      <c r="A84" s="10"/>
      <c r="D84" s="159"/>
      <c r="E84" s="160"/>
      <c r="F84" s="160"/>
      <c r="G84" s="160"/>
    </row>
    <row r="85" spans="1:7">
      <c r="A85" s="10"/>
      <c r="D85" s="159"/>
      <c r="E85" s="160"/>
      <c r="F85" s="160"/>
      <c r="G85" s="160"/>
    </row>
    <row r="86" spans="1:7">
      <c r="A86" s="10"/>
      <c r="D86" s="159"/>
      <c r="E86" s="160"/>
      <c r="F86" s="160"/>
      <c r="G86" s="160"/>
    </row>
    <row r="87" spans="1:7">
      <c r="A87" s="10"/>
      <c r="D87" s="159"/>
      <c r="E87" s="160"/>
      <c r="F87" s="160"/>
      <c r="G87" s="160"/>
    </row>
    <row r="88" spans="1:7">
      <c r="A88" s="10"/>
      <c r="D88" s="159"/>
      <c r="E88" s="160"/>
      <c r="F88" s="160"/>
      <c r="G88" s="160"/>
    </row>
    <row r="89" spans="1:7">
      <c r="A89" s="10"/>
      <c r="D89" s="159"/>
      <c r="E89" s="160"/>
      <c r="F89" s="160"/>
      <c r="G89" s="160"/>
    </row>
    <row r="90" spans="1:7">
      <c r="A90" s="10"/>
      <c r="D90" s="159"/>
      <c r="E90" s="160"/>
      <c r="F90" s="160"/>
      <c r="G90" s="160"/>
    </row>
    <row r="91" spans="1:7">
      <c r="A91" s="10"/>
      <c r="D91" s="159"/>
      <c r="E91" s="160"/>
      <c r="F91" s="160"/>
      <c r="G91" s="160"/>
    </row>
    <row r="92" spans="1:7">
      <c r="A92" s="10"/>
      <c r="D92" s="159"/>
      <c r="E92" s="160"/>
      <c r="F92" s="160"/>
      <c r="G92" s="160"/>
    </row>
    <row r="93" spans="1:7">
      <c r="A93" s="10"/>
      <c r="D93" s="159"/>
      <c r="E93" s="160"/>
      <c r="F93" s="160"/>
      <c r="G93" s="160"/>
    </row>
    <row r="94" spans="1:7">
      <c r="A94" s="10"/>
      <c r="D94" s="159"/>
      <c r="E94" s="160"/>
      <c r="F94" s="160"/>
      <c r="G94" s="160"/>
    </row>
    <row r="95" spans="1:7">
      <c r="A95" s="10"/>
      <c r="D95" s="159"/>
      <c r="E95" s="160"/>
      <c r="F95" s="160"/>
      <c r="G95" s="160"/>
    </row>
    <row r="96" spans="1:7">
      <c r="A96" s="10"/>
      <c r="D96" s="159"/>
      <c r="E96" s="160"/>
      <c r="F96" s="160"/>
      <c r="G96" s="160"/>
    </row>
    <row r="97" spans="1:7">
      <c r="A97" s="10"/>
      <c r="D97" s="159"/>
      <c r="E97" s="160"/>
      <c r="F97" s="160"/>
      <c r="G97" s="160"/>
    </row>
    <row r="98" spans="1:7">
      <c r="A98" s="10"/>
      <c r="D98" s="159"/>
      <c r="E98" s="160"/>
      <c r="F98" s="160"/>
      <c r="G98" s="160"/>
    </row>
    <row r="99" spans="1:7">
      <c r="A99" s="10"/>
      <c r="D99" s="159"/>
      <c r="E99" s="160"/>
      <c r="F99" s="160"/>
      <c r="G99" s="160"/>
    </row>
    <row r="100" spans="1:7">
      <c r="A100" s="10"/>
      <c r="D100" s="159"/>
      <c r="E100" s="160"/>
      <c r="F100" s="160"/>
      <c r="G100" s="160"/>
    </row>
    <row r="101" spans="1:7">
      <c r="A101" s="10"/>
      <c r="D101" s="159"/>
      <c r="E101" s="160"/>
      <c r="F101" s="160"/>
      <c r="G101" s="160"/>
    </row>
    <row r="102" spans="1:7">
      <c r="A102" s="10"/>
      <c r="D102" s="159"/>
      <c r="E102" s="160"/>
      <c r="F102" s="160"/>
      <c r="G102" s="160"/>
    </row>
    <row r="103" spans="1:7">
      <c r="A103" s="10"/>
      <c r="D103" s="159"/>
      <c r="E103" s="160"/>
      <c r="F103" s="160"/>
      <c r="G103" s="160"/>
    </row>
    <row r="104" spans="1:7">
      <c r="A104" s="10"/>
      <c r="D104" s="159"/>
      <c r="E104" s="160"/>
      <c r="F104" s="160"/>
      <c r="G104" s="160"/>
    </row>
    <row r="105" spans="1:7">
      <c r="A105" s="10"/>
      <c r="D105" s="159"/>
      <c r="E105" s="160"/>
      <c r="F105" s="160"/>
      <c r="G105" s="160"/>
    </row>
    <row r="106" spans="1:7">
      <c r="A106" s="10"/>
      <c r="D106" s="159"/>
      <c r="E106" s="160"/>
      <c r="F106" s="160"/>
      <c r="G106" s="160"/>
    </row>
    <row r="107" spans="1:7">
      <c r="A107" s="10"/>
      <c r="D107" s="159"/>
      <c r="E107" s="160"/>
      <c r="F107" s="160"/>
      <c r="G107" s="160"/>
    </row>
    <row r="108" spans="1:7">
      <c r="A108" s="10"/>
      <c r="D108" s="159"/>
      <c r="E108" s="160"/>
      <c r="F108" s="160"/>
      <c r="G108" s="160"/>
    </row>
    <row r="109" spans="1:7">
      <c r="A109" s="10"/>
      <c r="D109" s="159"/>
      <c r="E109" s="160"/>
      <c r="F109" s="160"/>
      <c r="G109" s="160"/>
    </row>
    <row r="110" spans="1:7">
      <c r="A110" s="10"/>
      <c r="D110" s="159"/>
      <c r="E110" s="160"/>
      <c r="F110" s="160"/>
      <c r="G110" s="160"/>
    </row>
    <row r="111" spans="1:7">
      <c r="A111" s="10"/>
      <c r="D111" s="159"/>
      <c r="E111" s="160"/>
      <c r="F111" s="160"/>
      <c r="G111" s="160"/>
    </row>
    <row r="112" spans="1:7">
      <c r="A112" s="10"/>
      <c r="D112" s="159"/>
      <c r="E112" s="160"/>
      <c r="F112" s="160"/>
      <c r="G112" s="160"/>
    </row>
    <row r="113" spans="1:7">
      <c r="A113" s="10"/>
      <c r="D113" s="159"/>
      <c r="E113" s="160"/>
      <c r="F113" s="160"/>
      <c r="G113" s="160"/>
    </row>
    <row r="114" spans="1:7">
      <c r="A114" s="10"/>
      <c r="D114" s="159"/>
      <c r="E114" s="160"/>
      <c r="F114" s="160"/>
      <c r="G114" s="160"/>
    </row>
    <row r="115" spans="1:7">
      <c r="A115" s="10"/>
      <c r="D115" s="159"/>
      <c r="E115" s="160"/>
      <c r="F115" s="160"/>
      <c r="G115" s="160"/>
    </row>
    <row r="116" spans="1:7">
      <c r="A116" s="10"/>
      <c r="D116" s="159"/>
      <c r="E116" s="160"/>
      <c r="F116" s="160"/>
      <c r="G116" s="160"/>
    </row>
    <row r="117" spans="1:7">
      <c r="A117" s="10"/>
      <c r="D117" s="159"/>
      <c r="E117" s="160"/>
      <c r="F117" s="160"/>
      <c r="G117" s="160"/>
    </row>
    <row r="118" spans="1:7">
      <c r="A118" s="10"/>
    </row>
    <row r="119" spans="1:7">
      <c r="A119" s="17"/>
    </row>
    <row r="120" spans="1:7">
      <c r="A120" s="17"/>
    </row>
    <row r="121" spans="1:7">
      <c r="A121" s="17"/>
    </row>
    <row r="122" spans="1:7">
      <c r="A122" s="17"/>
    </row>
    <row r="123" spans="1:7">
      <c r="A123" s="17"/>
    </row>
    <row r="124" spans="1:7">
      <c r="A124" s="17"/>
    </row>
    <row r="125" spans="1:7">
      <c r="A125" s="17"/>
    </row>
    <row r="126" spans="1:7">
      <c r="A126" s="17"/>
    </row>
    <row r="127" spans="1:7">
      <c r="A127" s="17"/>
    </row>
    <row r="128" spans="1:7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  <row r="276" spans="1:1">
      <c r="A276" s="17"/>
    </row>
    <row r="277" spans="1:1">
      <c r="A277" s="17"/>
    </row>
    <row r="278" spans="1:1">
      <c r="A278" s="17"/>
    </row>
    <row r="279" spans="1:1">
      <c r="A279" s="17"/>
    </row>
    <row r="280" spans="1:1">
      <c r="A280" s="17"/>
    </row>
    <row r="281" spans="1:1">
      <c r="A281" s="17"/>
    </row>
    <row r="282" spans="1:1">
      <c r="A282" s="17"/>
    </row>
    <row r="283" spans="1:1">
      <c r="A283" s="17"/>
    </row>
    <row r="284" spans="1:1">
      <c r="A284" s="17"/>
    </row>
    <row r="285" spans="1:1">
      <c r="A285" s="17"/>
    </row>
  </sheetData>
  <mergeCells count="5">
    <mergeCell ref="F63:G63"/>
    <mergeCell ref="F62:G62"/>
    <mergeCell ref="B62:D62"/>
    <mergeCell ref="B63:D63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60" zoomScaleNormal="75" workbookViewId="0">
      <selection activeCell="L10" sqref="L10"/>
    </sheetView>
  </sheetViews>
  <sheetFormatPr defaultRowHeight="18.75"/>
  <cols>
    <col min="1" max="1" width="80.140625" style="2" customWidth="1"/>
    <col min="2" max="2" width="12.7109375" style="8" customWidth="1"/>
    <col min="3" max="7" width="25.7109375" style="8" customWidth="1"/>
    <col min="8" max="8" width="21.140625" style="8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86" t="s">
        <v>363</v>
      </c>
    </row>
    <row r="2" spans="1:9" ht="39" customHeight="1">
      <c r="A2" s="484" t="s">
        <v>132</v>
      </c>
      <c r="B2" s="484"/>
      <c r="C2" s="484"/>
      <c r="D2" s="484"/>
      <c r="E2" s="484"/>
      <c r="F2" s="484"/>
      <c r="G2" s="484"/>
      <c r="H2" s="484"/>
    </row>
    <row r="3" spans="1:9" ht="30" customHeight="1">
      <c r="A3" s="522" t="s">
        <v>403</v>
      </c>
      <c r="B3" s="522"/>
      <c r="C3" s="522"/>
      <c r="D3" s="522"/>
      <c r="E3" s="522"/>
      <c r="F3" s="522"/>
      <c r="G3" s="522"/>
      <c r="H3" s="522"/>
    </row>
    <row r="4" spans="1:9" ht="58.5" customHeight="1">
      <c r="A4" s="520" t="s">
        <v>162</v>
      </c>
      <c r="B4" s="482" t="s">
        <v>18</v>
      </c>
      <c r="C4" s="482" t="s">
        <v>141</v>
      </c>
      <c r="D4" s="482"/>
      <c r="E4" s="491" t="s">
        <v>460</v>
      </c>
      <c r="F4" s="491"/>
      <c r="G4" s="491"/>
      <c r="H4" s="491"/>
    </row>
    <row r="5" spans="1:9" ht="68.25" customHeight="1">
      <c r="A5" s="521"/>
      <c r="B5" s="482"/>
      <c r="C5" s="87" t="s">
        <v>458</v>
      </c>
      <c r="D5" s="87" t="s">
        <v>459</v>
      </c>
      <c r="E5" s="87" t="s">
        <v>152</v>
      </c>
      <c r="F5" s="87" t="s">
        <v>147</v>
      </c>
      <c r="G5" s="88" t="s">
        <v>158</v>
      </c>
      <c r="H5" s="88" t="s">
        <v>159</v>
      </c>
    </row>
    <row r="6" spans="1:9" ht="33.75" customHeight="1">
      <c r="A6" s="89">
        <v>1</v>
      </c>
      <c r="B6" s="87">
        <v>2</v>
      </c>
      <c r="C6" s="89">
        <v>3</v>
      </c>
      <c r="D6" s="87">
        <v>4</v>
      </c>
      <c r="E6" s="89">
        <v>5</v>
      </c>
      <c r="F6" s="87">
        <v>6</v>
      </c>
      <c r="G6" s="89">
        <v>7</v>
      </c>
      <c r="H6" s="87">
        <v>8</v>
      </c>
    </row>
    <row r="7" spans="1:9" s="3" customFormat="1" ht="71.25" customHeight="1">
      <c r="A7" s="90" t="s">
        <v>69</v>
      </c>
      <c r="B7" s="113">
        <v>4000</v>
      </c>
      <c r="C7" s="92">
        <f>SUM(C8:C13)</f>
        <v>144</v>
      </c>
      <c r="D7" s="92">
        <f>SUM(D8:D13)</f>
        <v>67</v>
      </c>
      <c r="E7" s="92">
        <f>SUM(E8:E13)</f>
        <v>377</v>
      </c>
      <c r="F7" s="92">
        <f>SUM(F8:F13)</f>
        <v>67</v>
      </c>
      <c r="G7" s="92">
        <f>F7-E7</f>
        <v>-310</v>
      </c>
      <c r="H7" s="237">
        <f>(F7/E7)*100</f>
        <v>17.771883289124666</v>
      </c>
    </row>
    <row r="8" spans="1:9" ht="62.25" customHeight="1">
      <c r="A8" s="94" t="s">
        <v>1</v>
      </c>
      <c r="B8" s="111" t="s">
        <v>135</v>
      </c>
      <c r="C8" s="96"/>
      <c r="D8" s="96"/>
      <c r="E8" s="96"/>
      <c r="F8" s="96"/>
      <c r="G8" s="96">
        <f t="shared" ref="G8:G13" si="0">F8-E8</f>
        <v>0</v>
      </c>
      <c r="H8" s="183" t="e">
        <f t="shared" ref="H8:H13" si="1">(F8/E8)*100</f>
        <v>#DIV/0!</v>
      </c>
    </row>
    <row r="9" spans="1:9" ht="57.75" customHeight="1">
      <c r="A9" s="94" t="s">
        <v>2</v>
      </c>
      <c r="B9" s="111">
        <v>4020</v>
      </c>
      <c r="C9" s="96">
        <v>40</v>
      </c>
      <c r="D9" s="96">
        <v>8</v>
      </c>
      <c r="E9" s="96">
        <v>353</v>
      </c>
      <c r="F9" s="96">
        <v>8</v>
      </c>
      <c r="G9" s="96">
        <f t="shared" si="0"/>
        <v>-345</v>
      </c>
      <c r="H9" s="97">
        <f t="shared" si="1"/>
        <v>2.2662889518413598</v>
      </c>
    </row>
    <row r="10" spans="1:9" ht="70.5" customHeight="1">
      <c r="A10" s="94" t="s">
        <v>28</v>
      </c>
      <c r="B10" s="111">
        <v>4030</v>
      </c>
      <c r="C10" s="96">
        <v>104</v>
      </c>
      <c r="D10" s="96">
        <v>59</v>
      </c>
      <c r="E10" s="96">
        <v>24</v>
      </c>
      <c r="F10" s="96">
        <v>59</v>
      </c>
      <c r="G10" s="96">
        <f t="shared" si="0"/>
        <v>35</v>
      </c>
      <c r="H10" s="97">
        <f t="shared" si="1"/>
        <v>245.83333333333334</v>
      </c>
    </row>
    <row r="11" spans="1:9" ht="59.25" customHeight="1">
      <c r="A11" s="94" t="s">
        <v>3</v>
      </c>
      <c r="B11" s="111">
        <v>4040</v>
      </c>
      <c r="C11" s="96"/>
      <c r="D11" s="96"/>
      <c r="E11" s="96"/>
      <c r="F11" s="96"/>
      <c r="G11" s="96">
        <f t="shared" si="0"/>
        <v>0</v>
      </c>
      <c r="H11" s="183" t="e">
        <f t="shared" si="1"/>
        <v>#DIV/0!</v>
      </c>
    </row>
    <row r="12" spans="1:9" ht="70.5" customHeight="1">
      <c r="A12" s="94" t="s">
        <v>60</v>
      </c>
      <c r="B12" s="111">
        <v>4050</v>
      </c>
      <c r="C12" s="96"/>
      <c r="D12" s="96"/>
      <c r="E12" s="96"/>
      <c r="F12" s="96"/>
      <c r="G12" s="96">
        <f t="shared" si="0"/>
        <v>0</v>
      </c>
      <c r="H12" s="183" t="e">
        <f t="shared" si="1"/>
        <v>#DIV/0!</v>
      </c>
    </row>
    <row r="13" spans="1:9" ht="59.25" customHeight="1">
      <c r="A13" s="94" t="s">
        <v>213</v>
      </c>
      <c r="B13" s="111">
        <v>4060</v>
      </c>
      <c r="C13" s="96"/>
      <c r="D13" s="96"/>
      <c r="E13" s="96"/>
      <c r="F13" s="96"/>
      <c r="G13" s="96">
        <f t="shared" si="0"/>
        <v>0</v>
      </c>
      <c r="H13" s="183" t="e">
        <f t="shared" si="1"/>
        <v>#DIV/0!</v>
      </c>
    </row>
    <row r="14" spans="1:9" ht="20.25">
      <c r="A14" s="106"/>
      <c r="B14" s="106"/>
      <c r="C14" s="106"/>
      <c r="D14" s="106"/>
      <c r="E14" s="106"/>
      <c r="F14" s="106"/>
      <c r="G14" s="106"/>
      <c r="H14" s="106"/>
    </row>
    <row r="15" spans="1:9" ht="20.25">
      <c r="A15" s="106"/>
      <c r="B15" s="106"/>
      <c r="C15" s="106"/>
      <c r="D15" s="106"/>
      <c r="E15" s="106"/>
      <c r="F15" s="106"/>
      <c r="G15" s="106"/>
      <c r="H15" s="106"/>
    </row>
    <row r="16" spans="1:9" s="1" customFormat="1" ht="19.5" customHeight="1">
      <c r="A16" s="112"/>
      <c r="B16" s="109"/>
      <c r="C16" s="109"/>
      <c r="D16" s="109"/>
      <c r="E16" s="109"/>
      <c r="F16" s="109"/>
      <c r="G16" s="109"/>
      <c r="H16" s="109"/>
      <c r="I16" s="2"/>
    </row>
    <row r="17" spans="1:8" ht="54" customHeight="1">
      <c r="A17" s="103" t="s">
        <v>614</v>
      </c>
      <c r="B17" s="104"/>
      <c r="C17" s="524" t="s">
        <v>143</v>
      </c>
      <c r="D17" s="524"/>
      <c r="E17" s="105"/>
      <c r="F17" s="495" t="s">
        <v>574</v>
      </c>
      <c r="G17" s="495"/>
      <c r="H17" s="106"/>
    </row>
    <row r="18" spans="1:8" s="1" customFormat="1" ht="37.5" customHeight="1">
      <c r="A18" s="35" t="s">
        <v>65</v>
      </c>
      <c r="B18" s="38"/>
      <c r="C18" s="523" t="s">
        <v>66</v>
      </c>
      <c r="D18" s="523"/>
      <c r="E18" s="38"/>
      <c r="F18" s="509" t="s">
        <v>183</v>
      </c>
      <c r="G18" s="509"/>
      <c r="H18" s="39"/>
    </row>
    <row r="19" spans="1:8">
      <c r="A19" s="17"/>
    </row>
    <row r="20" spans="1:8">
      <c r="A20" s="17"/>
    </row>
    <row r="21" spans="1:8">
      <c r="A21" s="17"/>
    </row>
    <row r="22" spans="1:8">
      <c r="A22" s="17"/>
    </row>
    <row r="23" spans="1:8">
      <c r="A23" s="17"/>
    </row>
    <row r="24" spans="1:8">
      <c r="A24" s="17"/>
    </row>
    <row r="25" spans="1:8">
      <c r="A25" s="17"/>
    </row>
    <row r="26" spans="1:8">
      <c r="A26" s="17"/>
    </row>
    <row r="27" spans="1:8">
      <c r="A27" s="17"/>
    </row>
    <row r="28" spans="1:8">
      <c r="A28" s="17"/>
    </row>
    <row r="29" spans="1:8">
      <c r="A29" s="17"/>
    </row>
    <row r="30" spans="1:8">
      <c r="A30" s="17"/>
    </row>
    <row r="31" spans="1:8">
      <c r="A31" s="17"/>
    </row>
    <row r="32" spans="1:8">
      <c r="A32" s="17"/>
    </row>
    <row r="33" spans="1:1">
      <c r="A33" s="17"/>
    </row>
    <row r="34" spans="1:1">
      <c r="A34" s="17"/>
    </row>
    <row r="35" spans="1:1">
      <c r="A35" s="17"/>
    </row>
    <row r="36" spans="1:1">
      <c r="A36" s="17"/>
    </row>
    <row r="37" spans="1:1">
      <c r="A37" s="17"/>
    </row>
    <row r="38" spans="1:1">
      <c r="A38" s="17"/>
    </row>
    <row r="39" spans="1:1">
      <c r="A39" s="17"/>
    </row>
    <row r="40" spans="1:1">
      <c r="A40" s="17"/>
    </row>
    <row r="41" spans="1:1">
      <c r="A41" s="17"/>
    </row>
    <row r="42" spans="1:1">
      <c r="A42" s="17"/>
    </row>
    <row r="43" spans="1:1">
      <c r="A43" s="17"/>
    </row>
    <row r="44" spans="1:1">
      <c r="A44" s="17"/>
    </row>
    <row r="45" spans="1:1">
      <c r="A45" s="17"/>
    </row>
    <row r="46" spans="1:1">
      <c r="A46" s="17"/>
    </row>
    <row r="47" spans="1:1">
      <c r="A47" s="17"/>
    </row>
    <row r="48" spans="1:1">
      <c r="A48" s="17"/>
    </row>
    <row r="49" spans="1:1">
      <c r="A49" s="17"/>
    </row>
    <row r="50" spans="1:1">
      <c r="A50" s="17"/>
    </row>
    <row r="51" spans="1:1">
      <c r="A51" s="17"/>
    </row>
    <row r="52" spans="1:1">
      <c r="A52" s="17"/>
    </row>
    <row r="53" spans="1:1">
      <c r="A53" s="17"/>
    </row>
    <row r="54" spans="1:1">
      <c r="A54" s="17"/>
    </row>
    <row r="55" spans="1:1">
      <c r="A55" s="17"/>
    </row>
    <row r="56" spans="1:1">
      <c r="A56" s="17"/>
    </row>
    <row r="57" spans="1:1">
      <c r="A57" s="17"/>
    </row>
    <row r="58" spans="1:1">
      <c r="A58" s="17"/>
    </row>
    <row r="59" spans="1:1">
      <c r="A59" s="17"/>
    </row>
    <row r="60" spans="1:1">
      <c r="A60" s="17"/>
    </row>
    <row r="61" spans="1:1">
      <c r="A61" s="17"/>
    </row>
    <row r="62" spans="1:1">
      <c r="A62" s="17"/>
    </row>
    <row r="63" spans="1:1">
      <c r="A63" s="17"/>
    </row>
    <row r="64" spans="1:1">
      <c r="A64" s="17"/>
    </row>
    <row r="65" spans="1:1">
      <c r="A65" s="17"/>
    </row>
    <row r="66" spans="1:1">
      <c r="A66" s="17"/>
    </row>
    <row r="67" spans="1:1">
      <c r="A67" s="17"/>
    </row>
    <row r="68" spans="1:1">
      <c r="A68" s="17"/>
    </row>
    <row r="69" spans="1:1">
      <c r="A69" s="17"/>
    </row>
    <row r="70" spans="1:1">
      <c r="A70" s="17"/>
    </row>
    <row r="71" spans="1:1">
      <c r="A71" s="17"/>
    </row>
    <row r="72" spans="1:1">
      <c r="A72" s="17"/>
    </row>
    <row r="73" spans="1:1">
      <c r="A73" s="17"/>
    </row>
    <row r="74" spans="1:1">
      <c r="A74" s="17"/>
    </row>
    <row r="75" spans="1:1">
      <c r="A75" s="17"/>
    </row>
    <row r="76" spans="1:1">
      <c r="A76" s="17"/>
    </row>
    <row r="77" spans="1:1">
      <c r="A77" s="17"/>
    </row>
    <row r="78" spans="1:1">
      <c r="A78" s="17"/>
    </row>
    <row r="79" spans="1:1">
      <c r="A79" s="17"/>
    </row>
    <row r="80" spans="1:1">
      <c r="A80" s="17"/>
    </row>
    <row r="81" spans="1:1">
      <c r="A81" s="17"/>
    </row>
    <row r="82" spans="1:1">
      <c r="A82" s="17"/>
    </row>
    <row r="83" spans="1:1">
      <c r="A83" s="17"/>
    </row>
    <row r="84" spans="1:1">
      <c r="A84" s="17"/>
    </row>
    <row r="85" spans="1:1">
      <c r="A85" s="17"/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75"/>
  <sheetViews>
    <sheetView view="pageBreakPreview" zoomScale="70" zoomScaleNormal="100" zoomScaleSheetLayoutView="70" workbookViewId="0">
      <selection activeCell="E13" sqref="E13"/>
    </sheetView>
  </sheetViews>
  <sheetFormatPr defaultRowHeight="18.75"/>
  <cols>
    <col min="1" max="1" width="70.28515625" style="2" customWidth="1"/>
    <col min="2" max="2" width="16" style="83" customWidth="1"/>
    <col min="3" max="3" width="19.85546875" style="177" customWidth="1"/>
    <col min="4" max="4" width="21.28515625" style="83" customWidth="1"/>
    <col min="5" max="5" width="23.42578125" style="239" customWidth="1"/>
    <col min="6" max="6" width="22.28515625" style="83" customWidth="1"/>
    <col min="7" max="7" width="24.140625" style="83" customWidth="1"/>
    <col min="8" max="16384" width="9.140625" style="2"/>
  </cols>
  <sheetData>
    <row r="2" spans="1:7" ht="33.75" customHeight="1">
      <c r="A2" s="496" t="s">
        <v>449</v>
      </c>
      <c r="B2" s="496"/>
      <c r="C2" s="496"/>
      <c r="D2" s="496"/>
      <c r="E2" s="496"/>
      <c r="F2" s="496"/>
      <c r="G2" s="496"/>
    </row>
    <row r="3" spans="1:7" ht="28.5" customHeight="1">
      <c r="A3" s="85"/>
      <c r="B3" s="18"/>
      <c r="C3" s="18"/>
      <c r="D3" s="85"/>
      <c r="E3" s="240"/>
      <c r="F3" s="85"/>
      <c r="G3" s="18"/>
    </row>
    <row r="4" spans="1:7" ht="62.25" customHeight="1">
      <c r="A4" s="178" t="s">
        <v>162</v>
      </c>
      <c r="B4" s="179" t="s">
        <v>18</v>
      </c>
      <c r="C4" s="179" t="s">
        <v>463</v>
      </c>
      <c r="D4" s="179" t="s">
        <v>466</v>
      </c>
      <c r="E4" s="25" t="s">
        <v>465</v>
      </c>
      <c r="F4" s="179" t="s">
        <v>420</v>
      </c>
      <c r="G4" s="180" t="s">
        <v>468</v>
      </c>
    </row>
    <row r="5" spans="1:7" ht="23.25" customHeight="1">
      <c r="A5" s="150">
        <v>1</v>
      </c>
      <c r="B5" s="151">
        <v>2</v>
      </c>
      <c r="C5" s="151">
        <v>3</v>
      </c>
      <c r="D5" s="151">
        <v>4</v>
      </c>
      <c r="E5" s="241">
        <v>5</v>
      </c>
      <c r="F5" s="151">
        <v>6</v>
      </c>
      <c r="G5" s="151">
        <v>7</v>
      </c>
    </row>
    <row r="6" spans="1:7" ht="44.25" customHeight="1">
      <c r="A6" s="152" t="s">
        <v>69</v>
      </c>
      <c r="B6" s="231">
        <v>4000</v>
      </c>
      <c r="C6" s="307">
        <f>C7+C13</f>
        <v>143.59999999999997</v>
      </c>
      <c r="D6" s="307">
        <f>D7+D13</f>
        <v>377</v>
      </c>
      <c r="E6" s="307">
        <f>E7+E13</f>
        <v>67</v>
      </c>
      <c r="F6" s="307">
        <f>E6-D6</f>
        <v>-310</v>
      </c>
      <c r="G6" s="304">
        <f>(E6/D6)*100</f>
        <v>17.771883289124666</v>
      </c>
    </row>
    <row r="7" spans="1:7" s="80" customFormat="1" ht="29.25" customHeight="1">
      <c r="A7" s="233" t="s">
        <v>2</v>
      </c>
      <c r="B7" s="234">
        <v>4020</v>
      </c>
      <c r="C7" s="308">
        <f>C8+C9+C10+C11+C12</f>
        <v>40</v>
      </c>
      <c r="D7" s="308">
        <f>D8+D9+D10</f>
        <v>353</v>
      </c>
      <c r="E7" s="309">
        <f>E8+E9+E10+E11+E12</f>
        <v>8</v>
      </c>
      <c r="F7" s="308">
        <f t="shared" ref="F7:F10" si="0">E7-D7</f>
        <v>-345</v>
      </c>
      <c r="G7" s="306">
        <f t="shared" ref="G7" si="1">(E7/D7)*100</f>
        <v>2.2662889518413598</v>
      </c>
    </row>
    <row r="8" spans="1:7" s="80" customFormat="1" ht="29.25" customHeight="1">
      <c r="A8" s="229" t="s">
        <v>588</v>
      </c>
      <c r="B8" s="229"/>
      <c r="C8" s="235"/>
      <c r="D8" s="246" t="s">
        <v>525</v>
      </c>
      <c r="E8" s="230"/>
      <c r="F8" s="32">
        <f t="shared" si="0"/>
        <v>-85</v>
      </c>
      <c r="G8" s="305"/>
    </row>
    <row r="9" spans="1:7" s="80" customFormat="1" ht="29.25" customHeight="1">
      <c r="A9" s="229" t="s">
        <v>589</v>
      </c>
      <c r="B9" s="229"/>
      <c r="C9" s="235"/>
      <c r="D9" s="246" t="s">
        <v>526</v>
      </c>
      <c r="E9" s="230"/>
      <c r="F9" s="32">
        <f t="shared" si="0"/>
        <v>-98</v>
      </c>
      <c r="G9" s="305"/>
    </row>
    <row r="10" spans="1:7" s="80" customFormat="1" ht="29.25" customHeight="1">
      <c r="A10" s="229" t="s">
        <v>590</v>
      </c>
      <c r="B10" s="229"/>
      <c r="C10" s="235"/>
      <c r="D10" s="246" t="s">
        <v>527</v>
      </c>
      <c r="E10" s="230"/>
      <c r="F10" s="32">
        <f t="shared" si="0"/>
        <v>-170</v>
      </c>
      <c r="G10" s="305"/>
    </row>
    <row r="11" spans="1:7" s="80" customFormat="1" ht="29.25" customHeight="1">
      <c r="A11" s="229" t="s">
        <v>591</v>
      </c>
      <c r="B11" s="229"/>
      <c r="C11" s="246" t="s">
        <v>540</v>
      </c>
      <c r="D11" s="235"/>
      <c r="E11" s="247" t="s">
        <v>567</v>
      </c>
      <c r="F11" s="161"/>
      <c r="G11" s="305"/>
    </row>
    <row r="12" spans="1:7" s="80" customFormat="1" ht="29.25" customHeight="1">
      <c r="A12" s="229" t="s">
        <v>592</v>
      </c>
      <c r="B12" s="229"/>
      <c r="C12" s="246" t="s">
        <v>541</v>
      </c>
      <c r="D12" s="235"/>
      <c r="E12" s="230"/>
      <c r="F12" s="161"/>
      <c r="G12" s="305"/>
    </row>
    <row r="13" spans="1:7" s="80" customFormat="1" ht="45.75" customHeight="1">
      <c r="A13" s="233" t="s">
        <v>28</v>
      </c>
      <c r="B13" s="234">
        <v>4030</v>
      </c>
      <c r="C13" s="308">
        <f>C14+C15+C16+C17+C18+C19+C20+C21+C22+C23+C24+C25+C26+C27+C28+C29+C30+C31+C32</f>
        <v>103.59999999999998</v>
      </c>
      <c r="D13" s="308">
        <f>D14+D15+D16</f>
        <v>24</v>
      </c>
      <c r="E13" s="309">
        <f>E33+E34+E35+E36+E37+E38+E39+E40+E41</f>
        <v>59.000000000000007</v>
      </c>
      <c r="F13" s="307">
        <f>E13-D13</f>
        <v>35.000000000000007</v>
      </c>
      <c r="G13" s="304">
        <f>(E13/D13)*100</f>
        <v>245.83333333333334</v>
      </c>
    </row>
    <row r="14" spans="1:7" s="80" customFormat="1" ht="29.25" customHeight="1">
      <c r="A14" s="230" t="s">
        <v>594</v>
      </c>
      <c r="B14" s="230"/>
      <c r="C14" s="310"/>
      <c r="D14" s="311" t="s">
        <v>528</v>
      </c>
      <c r="E14" s="310"/>
      <c r="F14" s="153">
        <f t="shared" ref="F14:F21" si="2">E14-D14</f>
        <v>-12</v>
      </c>
      <c r="G14" s="305"/>
    </row>
    <row r="15" spans="1:7" s="80" customFormat="1" ht="29.25" customHeight="1">
      <c r="A15" s="229" t="s">
        <v>595</v>
      </c>
      <c r="B15" s="229"/>
      <c r="C15" s="153"/>
      <c r="D15" s="312" t="s">
        <v>529</v>
      </c>
      <c r="E15" s="310"/>
      <c r="F15" s="153">
        <f t="shared" si="2"/>
        <v>-6</v>
      </c>
      <c r="G15" s="305"/>
    </row>
    <row r="16" spans="1:7" s="80" customFormat="1" ht="29.25" customHeight="1">
      <c r="A16" s="229" t="s">
        <v>596</v>
      </c>
      <c r="B16" s="229"/>
      <c r="C16" s="312"/>
      <c r="D16" s="153" t="s">
        <v>529</v>
      </c>
      <c r="E16" s="311"/>
      <c r="F16" s="153">
        <f t="shared" si="2"/>
        <v>-6</v>
      </c>
      <c r="G16" s="305">
        <f t="shared" ref="G16:G50" si="3">(E16/D16)*100</f>
        <v>0</v>
      </c>
    </row>
    <row r="17" spans="1:7" s="80" customFormat="1" ht="29.25" customHeight="1">
      <c r="A17" s="229" t="s">
        <v>597</v>
      </c>
      <c r="B17" s="229"/>
      <c r="C17" s="312" t="s">
        <v>542</v>
      </c>
      <c r="D17" s="153"/>
      <c r="E17" s="311"/>
      <c r="F17" s="153">
        <f>E17-D17</f>
        <v>0</v>
      </c>
      <c r="G17" s="305"/>
    </row>
    <row r="18" spans="1:7" s="80" customFormat="1" ht="29.25" customHeight="1">
      <c r="A18" s="229" t="s">
        <v>598</v>
      </c>
      <c r="B18" s="229"/>
      <c r="C18" s="312" t="s">
        <v>543</v>
      </c>
      <c r="D18" s="153"/>
      <c r="E18" s="311"/>
      <c r="F18" s="153">
        <f t="shared" si="2"/>
        <v>0</v>
      </c>
      <c r="G18" s="305"/>
    </row>
    <row r="19" spans="1:7" s="80" customFormat="1" ht="29.25" customHeight="1">
      <c r="A19" s="229" t="s">
        <v>599</v>
      </c>
      <c r="B19" s="229"/>
      <c r="C19" s="312" t="s">
        <v>544</v>
      </c>
      <c r="D19" s="153"/>
      <c r="E19" s="311"/>
      <c r="F19" s="153">
        <f t="shared" si="2"/>
        <v>0</v>
      </c>
      <c r="G19" s="305"/>
    </row>
    <row r="20" spans="1:7" s="80" customFormat="1" ht="29.25" customHeight="1">
      <c r="A20" s="229" t="s">
        <v>545</v>
      </c>
      <c r="B20" s="229"/>
      <c r="C20" s="312" t="s">
        <v>546</v>
      </c>
      <c r="D20" s="153"/>
      <c r="E20" s="311"/>
      <c r="F20" s="153">
        <f t="shared" si="2"/>
        <v>0</v>
      </c>
      <c r="G20" s="305"/>
    </row>
    <row r="21" spans="1:7" s="80" customFormat="1" ht="29.25" customHeight="1">
      <c r="A21" s="229" t="s">
        <v>547</v>
      </c>
      <c r="B21" s="229"/>
      <c r="C21" s="312" t="s">
        <v>548</v>
      </c>
      <c r="D21" s="153"/>
      <c r="E21" s="311"/>
      <c r="F21" s="153">
        <f t="shared" si="2"/>
        <v>0</v>
      </c>
      <c r="G21" s="305"/>
    </row>
    <row r="22" spans="1:7" s="80" customFormat="1" ht="29.25" customHeight="1">
      <c r="A22" s="229" t="s">
        <v>549</v>
      </c>
      <c r="B22" s="229"/>
      <c r="C22" s="312">
        <v>4.9000000000000004</v>
      </c>
      <c r="D22" s="153"/>
      <c r="E22" s="311"/>
      <c r="F22" s="153">
        <f t="shared" ref="F22:F50" si="4">E22-D22</f>
        <v>0</v>
      </c>
      <c r="G22" s="182" t="e">
        <f t="shared" si="3"/>
        <v>#DIV/0!</v>
      </c>
    </row>
    <row r="23" spans="1:7" s="80" customFormat="1" ht="29.25" customHeight="1">
      <c r="A23" s="229" t="s">
        <v>550</v>
      </c>
      <c r="B23" s="229"/>
      <c r="C23" s="312">
        <v>8.1</v>
      </c>
      <c r="D23" s="153"/>
      <c r="E23" s="311"/>
      <c r="F23" s="153">
        <f t="shared" si="4"/>
        <v>0</v>
      </c>
      <c r="G23" s="182"/>
    </row>
    <row r="24" spans="1:7" s="80" customFormat="1" ht="29.25" customHeight="1">
      <c r="A24" s="229" t="s">
        <v>551</v>
      </c>
      <c r="B24" s="229"/>
      <c r="C24" s="312">
        <v>2.6</v>
      </c>
      <c r="D24" s="153"/>
      <c r="E24" s="311"/>
      <c r="F24" s="153">
        <f t="shared" si="4"/>
        <v>0</v>
      </c>
      <c r="G24" s="182"/>
    </row>
    <row r="25" spans="1:7" s="80" customFormat="1" ht="29.25" customHeight="1">
      <c r="A25" s="229" t="s">
        <v>552</v>
      </c>
      <c r="B25" s="229"/>
      <c r="C25" s="312">
        <v>1.6</v>
      </c>
      <c r="D25" s="153"/>
      <c r="E25" s="311"/>
      <c r="F25" s="153">
        <f t="shared" si="4"/>
        <v>0</v>
      </c>
      <c r="G25" s="182"/>
    </row>
    <row r="26" spans="1:7" s="80" customFormat="1" ht="29.25" customHeight="1">
      <c r="A26" s="229" t="s">
        <v>553</v>
      </c>
      <c r="B26" s="229"/>
      <c r="C26" s="312">
        <v>2.8</v>
      </c>
      <c r="D26" s="153"/>
      <c r="E26" s="311"/>
      <c r="F26" s="153">
        <f t="shared" si="4"/>
        <v>0</v>
      </c>
      <c r="G26" s="182"/>
    </row>
    <row r="27" spans="1:7" s="80" customFormat="1" ht="29.25" customHeight="1">
      <c r="A27" s="229" t="s">
        <v>554</v>
      </c>
      <c r="B27" s="229"/>
      <c r="C27" s="312">
        <v>12.1</v>
      </c>
      <c r="D27" s="153"/>
      <c r="E27" s="311"/>
      <c r="F27" s="153">
        <f t="shared" si="4"/>
        <v>0</v>
      </c>
      <c r="G27" s="182"/>
    </row>
    <row r="28" spans="1:7" s="80" customFormat="1" ht="29.25" customHeight="1">
      <c r="A28" s="229" t="s">
        <v>555</v>
      </c>
      <c r="B28" s="229"/>
      <c r="C28" s="312">
        <v>5.0999999999999996</v>
      </c>
      <c r="D28" s="153"/>
      <c r="E28" s="311"/>
      <c r="F28" s="153">
        <f t="shared" si="4"/>
        <v>0</v>
      </c>
      <c r="G28" s="182" t="e">
        <f t="shared" si="3"/>
        <v>#DIV/0!</v>
      </c>
    </row>
    <row r="29" spans="1:7" s="80" customFormat="1" ht="29.25" customHeight="1">
      <c r="A29" s="229" t="s">
        <v>556</v>
      </c>
      <c r="B29" s="229"/>
      <c r="C29" s="312">
        <v>12.1</v>
      </c>
      <c r="D29" s="153"/>
      <c r="E29" s="311"/>
      <c r="F29" s="153">
        <f t="shared" si="4"/>
        <v>0</v>
      </c>
      <c r="G29" s="305"/>
    </row>
    <row r="30" spans="1:7" s="80" customFormat="1" ht="29.25" customHeight="1">
      <c r="A30" s="229" t="s">
        <v>557</v>
      </c>
      <c r="B30" s="229"/>
      <c r="C30" s="312">
        <v>1.4</v>
      </c>
      <c r="D30" s="153"/>
      <c r="E30" s="311"/>
      <c r="F30" s="153">
        <f t="shared" si="4"/>
        <v>0</v>
      </c>
      <c r="G30" s="305"/>
    </row>
    <row r="31" spans="1:7" s="80" customFormat="1" ht="29.25" customHeight="1">
      <c r="A31" s="229" t="s">
        <v>558</v>
      </c>
      <c r="B31" s="229"/>
      <c r="C31" s="312">
        <v>4.0999999999999996</v>
      </c>
      <c r="D31" s="153"/>
      <c r="E31" s="311"/>
      <c r="F31" s="153">
        <f t="shared" si="4"/>
        <v>0</v>
      </c>
      <c r="G31" s="305"/>
    </row>
    <row r="32" spans="1:7" s="80" customFormat="1" ht="29.25" customHeight="1">
      <c r="A32" s="229" t="s">
        <v>559</v>
      </c>
      <c r="B32" s="229"/>
      <c r="C32" s="312">
        <v>0.4</v>
      </c>
      <c r="D32" s="153"/>
      <c r="E32" s="311"/>
      <c r="F32" s="153">
        <f t="shared" si="4"/>
        <v>0</v>
      </c>
      <c r="G32" s="305"/>
    </row>
    <row r="33" spans="1:7" s="80" customFormat="1" ht="29.25" customHeight="1">
      <c r="A33" s="229" t="s">
        <v>600</v>
      </c>
      <c r="B33" s="229"/>
      <c r="C33" s="312"/>
      <c r="D33" s="153"/>
      <c r="E33" s="311">
        <v>3</v>
      </c>
      <c r="F33" s="153">
        <f t="shared" si="4"/>
        <v>3</v>
      </c>
      <c r="G33" s="305"/>
    </row>
    <row r="34" spans="1:7" s="80" customFormat="1" ht="29.25" customHeight="1">
      <c r="A34" s="229" t="s">
        <v>601</v>
      </c>
      <c r="B34" s="229"/>
      <c r="C34" s="312"/>
      <c r="D34" s="153"/>
      <c r="E34" s="311">
        <v>11.8</v>
      </c>
      <c r="F34" s="153">
        <f t="shared" si="4"/>
        <v>11.8</v>
      </c>
      <c r="G34" s="305"/>
    </row>
    <row r="35" spans="1:7" s="80" customFormat="1" ht="29.25" customHeight="1">
      <c r="A35" s="229" t="s">
        <v>602</v>
      </c>
      <c r="B35" s="229"/>
      <c r="C35" s="312"/>
      <c r="D35" s="153"/>
      <c r="E35" s="311">
        <v>25.6</v>
      </c>
      <c r="F35" s="153">
        <f t="shared" si="4"/>
        <v>25.6</v>
      </c>
      <c r="G35" s="305"/>
    </row>
    <row r="36" spans="1:7" s="80" customFormat="1" ht="29.25" customHeight="1">
      <c r="A36" s="229" t="s">
        <v>603</v>
      </c>
      <c r="B36" s="229"/>
      <c r="C36" s="312"/>
      <c r="D36" s="153"/>
      <c r="E36" s="311">
        <v>4.5</v>
      </c>
      <c r="F36" s="153">
        <f t="shared" si="4"/>
        <v>4.5</v>
      </c>
      <c r="G36" s="305"/>
    </row>
    <row r="37" spans="1:7" s="80" customFormat="1" ht="29.25" customHeight="1">
      <c r="A37" s="229" t="s">
        <v>604</v>
      </c>
      <c r="B37" s="229"/>
      <c r="C37" s="312"/>
      <c r="D37" s="153"/>
      <c r="E37" s="311">
        <v>2</v>
      </c>
      <c r="F37" s="153">
        <f t="shared" si="4"/>
        <v>2</v>
      </c>
      <c r="G37" s="305"/>
    </row>
    <row r="38" spans="1:7" s="80" customFormat="1" ht="29.25" customHeight="1">
      <c r="A38" s="229" t="s">
        <v>605</v>
      </c>
      <c r="B38" s="229"/>
      <c r="C38" s="312"/>
      <c r="D38" s="153"/>
      <c r="E38" s="311">
        <v>1.6</v>
      </c>
      <c r="F38" s="153">
        <f t="shared" si="4"/>
        <v>1.6</v>
      </c>
      <c r="G38" s="305"/>
    </row>
    <row r="39" spans="1:7" s="80" customFormat="1" ht="29.25" customHeight="1">
      <c r="A39" s="229" t="s">
        <v>606</v>
      </c>
      <c r="B39" s="229"/>
      <c r="C39" s="312"/>
      <c r="D39" s="153"/>
      <c r="E39" s="311">
        <v>3.5</v>
      </c>
      <c r="F39" s="153">
        <f t="shared" si="4"/>
        <v>3.5</v>
      </c>
      <c r="G39" s="305"/>
    </row>
    <row r="40" spans="1:7" s="80" customFormat="1" ht="29.25" customHeight="1">
      <c r="A40" s="229" t="s">
        <v>607</v>
      </c>
      <c r="B40" s="229"/>
      <c r="C40" s="312"/>
      <c r="D40" s="153"/>
      <c r="E40" s="311">
        <v>4.9000000000000004</v>
      </c>
      <c r="F40" s="153">
        <f t="shared" si="4"/>
        <v>4.9000000000000004</v>
      </c>
      <c r="G40" s="305"/>
    </row>
    <row r="41" spans="1:7" s="80" customFormat="1" ht="29.25" customHeight="1">
      <c r="A41" s="229" t="s">
        <v>608</v>
      </c>
      <c r="B41" s="229"/>
      <c r="C41" s="312"/>
      <c r="D41" s="153"/>
      <c r="E41" s="311">
        <v>2.1</v>
      </c>
      <c r="F41" s="153">
        <f t="shared" si="4"/>
        <v>2.1</v>
      </c>
      <c r="G41" s="305"/>
    </row>
    <row r="42" spans="1:7" s="80" customFormat="1" ht="31.5" hidden="1" customHeight="1">
      <c r="A42" s="164" t="s">
        <v>3</v>
      </c>
      <c r="B42" s="165">
        <v>4040</v>
      </c>
      <c r="C42" s="165"/>
      <c r="D42" s="162"/>
      <c r="E42" s="248"/>
      <c r="F42" s="161">
        <f t="shared" si="4"/>
        <v>0</v>
      </c>
      <c r="G42" s="182" t="e">
        <f t="shared" si="3"/>
        <v>#DIV/0!</v>
      </c>
    </row>
    <row r="43" spans="1:7" s="80" customFormat="1" ht="24" hidden="1" customHeight="1">
      <c r="A43" s="164"/>
      <c r="B43" s="165"/>
      <c r="C43" s="165"/>
      <c r="D43" s="162"/>
      <c r="E43" s="248"/>
      <c r="F43" s="161">
        <f t="shared" si="4"/>
        <v>0</v>
      </c>
      <c r="G43" s="182" t="e">
        <f t="shared" si="3"/>
        <v>#DIV/0!</v>
      </c>
    </row>
    <row r="44" spans="1:7" s="80" customFormat="1" ht="22.5" hidden="1" customHeight="1">
      <c r="A44" s="164"/>
      <c r="B44" s="165"/>
      <c r="C44" s="165"/>
      <c r="D44" s="162"/>
      <c r="E44" s="248"/>
      <c r="F44" s="161">
        <f t="shared" si="4"/>
        <v>0</v>
      </c>
      <c r="G44" s="182" t="e">
        <f t="shared" si="3"/>
        <v>#DIV/0!</v>
      </c>
    </row>
    <row r="45" spans="1:7" s="80" customFormat="1" ht="40.5" hidden="1" customHeight="1">
      <c r="A45" s="164" t="s">
        <v>60</v>
      </c>
      <c r="B45" s="165">
        <v>4050</v>
      </c>
      <c r="C45" s="165"/>
      <c r="D45" s="161"/>
      <c r="E45" s="249"/>
      <c r="F45" s="161">
        <f t="shared" si="4"/>
        <v>0</v>
      </c>
      <c r="G45" s="182" t="e">
        <f t="shared" si="3"/>
        <v>#DIV/0!</v>
      </c>
    </row>
    <row r="46" spans="1:7" s="80" customFormat="1" ht="22.5" hidden="1" customHeight="1">
      <c r="A46" s="164"/>
      <c r="B46" s="163"/>
      <c r="C46" s="163"/>
      <c r="D46" s="161"/>
      <c r="E46" s="249"/>
      <c r="F46" s="161">
        <f t="shared" si="4"/>
        <v>0</v>
      </c>
      <c r="G46" s="182" t="e">
        <f t="shared" si="3"/>
        <v>#DIV/0!</v>
      </c>
    </row>
    <row r="47" spans="1:7" s="80" customFormat="1" ht="22.5" hidden="1" customHeight="1">
      <c r="A47" s="154"/>
      <c r="B47" s="163"/>
      <c r="C47" s="163"/>
      <c r="D47" s="161"/>
      <c r="E47" s="249"/>
      <c r="F47" s="161">
        <f t="shared" si="4"/>
        <v>0</v>
      </c>
      <c r="G47" s="182" t="e">
        <f t="shared" si="3"/>
        <v>#DIV/0!</v>
      </c>
    </row>
    <row r="48" spans="1:7" s="80" customFormat="1" ht="24.75" hidden="1" customHeight="1">
      <c r="A48" s="164" t="s">
        <v>213</v>
      </c>
      <c r="B48" s="165">
        <v>4060</v>
      </c>
      <c r="C48" s="165"/>
      <c r="D48" s="162"/>
      <c r="E48" s="248"/>
      <c r="F48" s="161">
        <f t="shared" si="4"/>
        <v>0</v>
      </c>
      <c r="G48" s="182" t="e">
        <f t="shared" si="3"/>
        <v>#DIV/0!</v>
      </c>
    </row>
    <row r="49" spans="1:7" s="80" customFormat="1" ht="24.75" hidden="1" customHeight="1">
      <c r="A49" s="154"/>
      <c r="B49" s="163"/>
      <c r="C49" s="163"/>
      <c r="D49" s="161"/>
      <c r="E49" s="249"/>
      <c r="F49" s="161">
        <f t="shared" si="4"/>
        <v>0</v>
      </c>
      <c r="G49" s="182" t="e">
        <f t="shared" si="3"/>
        <v>#DIV/0!</v>
      </c>
    </row>
    <row r="50" spans="1:7" s="80" customFormat="1" ht="24" hidden="1" customHeight="1">
      <c r="A50" s="154"/>
      <c r="B50" s="163"/>
      <c r="C50" s="163"/>
      <c r="D50" s="161"/>
      <c r="E50" s="249"/>
      <c r="F50" s="161">
        <f t="shared" si="4"/>
        <v>0</v>
      </c>
      <c r="G50" s="182" t="e">
        <f t="shared" si="3"/>
        <v>#DIV/0!</v>
      </c>
    </row>
    <row r="51" spans="1:7">
      <c r="A51" s="155"/>
      <c r="B51" s="156"/>
      <c r="C51" s="156"/>
      <c r="D51" s="157"/>
      <c r="E51" s="160"/>
      <c r="F51" s="158"/>
      <c r="G51" s="158"/>
    </row>
    <row r="52" spans="1:7">
      <c r="A52" s="155"/>
      <c r="B52" s="156"/>
      <c r="C52" s="156"/>
      <c r="D52" s="157"/>
      <c r="E52" s="160"/>
      <c r="F52" s="158"/>
      <c r="G52" s="158"/>
    </row>
    <row r="53" spans="1:7">
      <c r="A53" s="155"/>
      <c r="B53" s="156"/>
      <c r="C53" s="156"/>
      <c r="D53" s="157"/>
      <c r="E53" s="160"/>
      <c r="F53" s="158"/>
      <c r="G53" s="158"/>
    </row>
    <row r="54" spans="1:7" ht="26.25" customHeight="1">
      <c r="A54" s="82" t="s">
        <v>576</v>
      </c>
      <c r="B54" s="525" t="s">
        <v>80</v>
      </c>
      <c r="C54" s="525"/>
      <c r="D54" s="525"/>
      <c r="E54" s="250"/>
      <c r="F54" s="495" t="s">
        <v>573</v>
      </c>
      <c r="G54" s="495"/>
    </row>
    <row r="55" spans="1:7">
      <c r="A55" s="84" t="s">
        <v>379</v>
      </c>
      <c r="B55" s="523" t="s">
        <v>66</v>
      </c>
      <c r="C55" s="523"/>
      <c r="D55" s="523"/>
      <c r="E55" s="2"/>
      <c r="F55" s="509" t="s">
        <v>183</v>
      </c>
      <c r="G55" s="509"/>
    </row>
    <row r="56" spans="1:7">
      <c r="A56" s="155"/>
      <c r="B56" s="156"/>
      <c r="C56" s="156"/>
      <c r="D56" s="157"/>
      <c r="E56" s="160"/>
      <c r="F56" s="158"/>
      <c r="G56" s="158"/>
    </row>
    <row r="57" spans="1:7">
      <c r="A57" s="155"/>
      <c r="B57" s="156"/>
      <c r="C57" s="156"/>
      <c r="D57" s="157"/>
      <c r="E57" s="160"/>
      <c r="F57" s="158"/>
      <c r="G57" s="158"/>
    </row>
    <row r="58" spans="1:7">
      <c r="A58" s="155"/>
      <c r="B58" s="156"/>
      <c r="C58" s="156"/>
      <c r="D58" s="157"/>
      <c r="E58" s="160"/>
      <c r="F58" s="158"/>
      <c r="G58" s="158"/>
    </row>
    <row r="59" spans="1:7">
      <c r="A59" s="155"/>
      <c r="B59" s="156"/>
      <c r="C59" s="156"/>
      <c r="D59" s="157"/>
      <c r="E59" s="160"/>
      <c r="F59" s="158"/>
      <c r="G59" s="158"/>
    </row>
    <row r="60" spans="1:7">
      <c r="A60" s="155"/>
      <c r="B60" s="156"/>
      <c r="C60" s="156"/>
      <c r="D60" s="157"/>
      <c r="E60" s="160"/>
      <c r="F60" s="158"/>
      <c r="G60" s="158"/>
    </row>
    <row r="61" spans="1:7">
      <c r="A61" s="155"/>
      <c r="B61" s="156"/>
      <c r="C61" s="156"/>
      <c r="D61" s="157"/>
      <c r="E61" s="160"/>
      <c r="F61" s="158"/>
      <c r="G61" s="158"/>
    </row>
    <row r="62" spans="1:7">
      <c r="A62" s="155"/>
      <c r="B62" s="156"/>
      <c r="C62" s="156"/>
      <c r="D62" s="157"/>
      <c r="E62" s="160"/>
      <c r="F62" s="158"/>
      <c r="G62" s="158"/>
    </row>
    <row r="63" spans="1:7">
      <c r="A63" s="155"/>
      <c r="B63" s="156"/>
      <c r="C63" s="156"/>
      <c r="D63" s="157"/>
      <c r="E63" s="160"/>
      <c r="F63" s="158"/>
      <c r="G63" s="158"/>
    </row>
    <row r="64" spans="1:7">
      <c r="A64" s="155"/>
      <c r="B64" s="156"/>
      <c r="C64" s="156"/>
      <c r="D64" s="157"/>
      <c r="E64" s="160"/>
      <c r="F64" s="158"/>
      <c r="G64" s="158"/>
    </row>
    <row r="65" spans="1:7">
      <c r="A65" s="155"/>
      <c r="B65" s="156"/>
      <c r="C65" s="156"/>
      <c r="D65" s="157"/>
      <c r="E65" s="160"/>
      <c r="F65" s="158"/>
      <c r="G65" s="158"/>
    </row>
    <row r="66" spans="1:7">
      <c r="A66" s="155"/>
      <c r="B66" s="156"/>
      <c r="C66" s="156"/>
      <c r="D66" s="157"/>
      <c r="E66" s="160"/>
      <c r="F66" s="158"/>
      <c r="G66" s="158"/>
    </row>
    <row r="67" spans="1:7">
      <c r="A67" s="155"/>
      <c r="B67" s="156"/>
      <c r="C67" s="156"/>
      <c r="D67" s="157"/>
      <c r="E67" s="160"/>
      <c r="F67" s="158"/>
      <c r="G67" s="158"/>
    </row>
    <row r="68" spans="1:7">
      <c r="A68" s="155"/>
      <c r="B68" s="156"/>
      <c r="C68" s="156"/>
      <c r="D68" s="157"/>
      <c r="E68" s="160"/>
      <c r="F68" s="158"/>
      <c r="G68" s="158"/>
    </row>
    <row r="69" spans="1:7">
      <c r="A69" s="155"/>
      <c r="B69" s="156"/>
      <c r="C69" s="156"/>
      <c r="D69" s="157"/>
      <c r="E69" s="160"/>
      <c r="F69" s="158"/>
      <c r="G69" s="158"/>
    </row>
    <row r="70" spans="1:7">
      <c r="A70" s="155"/>
      <c r="B70" s="156"/>
      <c r="C70" s="156"/>
      <c r="D70" s="157"/>
      <c r="E70" s="160"/>
      <c r="F70" s="158"/>
      <c r="G70" s="158"/>
    </row>
    <row r="71" spans="1:7">
      <c r="A71" s="155"/>
      <c r="B71" s="156"/>
      <c r="C71" s="156"/>
      <c r="D71" s="157"/>
      <c r="E71" s="160"/>
      <c r="F71" s="158"/>
      <c r="G71" s="158"/>
    </row>
    <row r="72" spans="1:7">
      <c r="A72" s="155"/>
      <c r="B72" s="156"/>
      <c r="C72" s="156"/>
      <c r="D72" s="157"/>
      <c r="E72" s="160"/>
      <c r="F72" s="158"/>
      <c r="G72" s="158"/>
    </row>
    <row r="73" spans="1:7">
      <c r="A73" s="155"/>
      <c r="B73" s="156"/>
      <c r="C73" s="156"/>
      <c r="D73" s="157"/>
      <c r="E73" s="160"/>
      <c r="F73" s="158"/>
      <c r="G73" s="158"/>
    </row>
    <row r="74" spans="1:7">
      <c r="A74" s="155"/>
      <c r="B74" s="156"/>
      <c r="C74" s="156"/>
      <c r="D74" s="157"/>
      <c r="E74" s="160"/>
      <c r="F74" s="158"/>
      <c r="G74" s="158"/>
    </row>
    <row r="75" spans="1:7">
      <c r="A75" s="155"/>
      <c r="B75" s="156"/>
      <c r="C75" s="156"/>
      <c r="D75" s="157"/>
      <c r="E75" s="160"/>
      <c r="F75" s="158"/>
      <c r="G75" s="158"/>
    </row>
    <row r="76" spans="1:7">
      <c r="A76" s="155"/>
      <c r="B76" s="156"/>
      <c r="C76" s="156"/>
      <c r="D76" s="157"/>
      <c r="E76" s="160"/>
      <c r="F76" s="158"/>
      <c r="G76" s="158"/>
    </row>
    <row r="77" spans="1:7">
      <c r="A77" s="155"/>
      <c r="B77" s="156"/>
      <c r="C77" s="156"/>
      <c r="D77" s="157"/>
      <c r="E77" s="160"/>
      <c r="F77" s="158"/>
      <c r="G77" s="158"/>
    </row>
    <row r="78" spans="1:7">
      <c r="A78" s="155"/>
      <c r="B78" s="156"/>
      <c r="C78" s="156"/>
      <c r="D78" s="157"/>
      <c r="E78" s="160"/>
      <c r="F78" s="158"/>
      <c r="G78" s="158"/>
    </row>
    <row r="79" spans="1:7">
      <c r="A79" s="155"/>
      <c r="B79" s="156"/>
      <c r="C79" s="156"/>
      <c r="D79" s="157"/>
      <c r="E79" s="160"/>
      <c r="F79" s="158"/>
      <c r="G79" s="158"/>
    </row>
    <row r="80" spans="1:7">
      <c r="A80" s="155"/>
      <c r="B80" s="156"/>
      <c r="C80" s="156"/>
      <c r="D80" s="157"/>
      <c r="E80" s="160"/>
      <c r="F80" s="158"/>
      <c r="G80" s="158"/>
    </row>
    <row r="81" spans="1:7">
      <c r="A81" s="155"/>
      <c r="B81" s="156"/>
      <c r="C81" s="156"/>
      <c r="D81" s="157"/>
      <c r="E81" s="160"/>
      <c r="F81" s="158"/>
      <c r="G81" s="158"/>
    </row>
    <row r="82" spans="1:7">
      <c r="A82" s="155"/>
      <c r="B82" s="156"/>
      <c r="C82" s="156"/>
      <c r="D82" s="157"/>
      <c r="E82" s="160"/>
      <c r="F82" s="158"/>
      <c r="G82" s="158"/>
    </row>
    <row r="83" spans="1:7">
      <c r="A83" s="155"/>
      <c r="B83" s="156"/>
      <c r="C83" s="156"/>
      <c r="D83" s="157"/>
      <c r="E83" s="160"/>
      <c r="F83" s="158"/>
      <c r="G83" s="158"/>
    </row>
    <row r="84" spans="1:7">
      <c r="A84" s="155"/>
      <c r="B84" s="156"/>
      <c r="C84" s="156"/>
      <c r="D84" s="157"/>
      <c r="E84" s="160"/>
      <c r="F84" s="158"/>
      <c r="G84" s="158"/>
    </row>
    <row r="85" spans="1:7">
      <c r="A85" s="155"/>
      <c r="D85" s="159"/>
      <c r="E85" s="160"/>
      <c r="F85" s="160"/>
      <c r="G85" s="160"/>
    </row>
    <row r="86" spans="1:7">
      <c r="A86" s="10"/>
      <c r="D86" s="159"/>
      <c r="E86" s="160"/>
      <c r="F86" s="160"/>
      <c r="G86" s="160"/>
    </row>
    <row r="87" spans="1:7">
      <c r="A87" s="10"/>
      <c r="D87" s="159"/>
      <c r="E87" s="160"/>
      <c r="F87" s="160"/>
      <c r="G87" s="160"/>
    </row>
    <row r="88" spans="1:7">
      <c r="A88" s="10"/>
      <c r="D88" s="159"/>
      <c r="E88" s="160"/>
      <c r="F88" s="160"/>
      <c r="G88" s="160"/>
    </row>
    <row r="89" spans="1:7">
      <c r="A89" s="10"/>
      <c r="D89" s="159"/>
      <c r="E89" s="160"/>
      <c r="F89" s="160"/>
      <c r="G89" s="160"/>
    </row>
    <row r="90" spans="1:7">
      <c r="A90" s="10"/>
      <c r="D90" s="159"/>
      <c r="E90" s="160"/>
      <c r="F90" s="160"/>
      <c r="G90" s="160"/>
    </row>
    <row r="91" spans="1:7">
      <c r="A91" s="10"/>
      <c r="D91" s="159"/>
      <c r="E91" s="160"/>
      <c r="F91" s="160"/>
      <c r="G91" s="160"/>
    </row>
    <row r="92" spans="1:7">
      <c r="A92" s="10"/>
      <c r="D92" s="159"/>
      <c r="E92" s="160"/>
      <c r="F92" s="160"/>
      <c r="G92" s="160"/>
    </row>
    <row r="93" spans="1:7">
      <c r="A93" s="10"/>
      <c r="D93" s="159"/>
      <c r="E93" s="160"/>
      <c r="F93" s="160"/>
      <c r="G93" s="160"/>
    </row>
    <row r="94" spans="1:7">
      <c r="A94" s="10"/>
      <c r="D94" s="159"/>
      <c r="E94" s="160"/>
      <c r="F94" s="160"/>
      <c r="G94" s="160"/>
    </row>
    <row r="95" spans="1:7">
      <c r="A95" s="10"/>
      <c r="D95" s="159"/>
      <c r="E95" s="160"/>
      <c r="F95" s="160"/>
      <c r="G95" s="160"/>
    </row>
    <row r="96" spans="1:7">
      <c r="A96" s="10"/>
      <c r="D96" s="159"/>
      <c r="E96" s="160"/>
      <c r="F96" s="160"/>
      <c r="G96" s="160"/>
    </row>
    <row r="97" spans="1:7">
      <c r="A97" s="10"/>
      <c r="D97" s="159"/>
      <c r="E97" s="160"/>
      <c r="F97" s="160"/>
      <c r="G97" s="160"/>
    </row>
    <row r="98" spans="1:7">
      <c r="A98" s="10"/>
      <c r="D98" s="159"/>
      <c r="E98" s="160"/>
      <c r="F98" s="160"/>
      <c r="G98" s="160"/>
    </row>
    <row r="99" spans="1:7">
      <c r="A99" s="10"/>
      <c r="D99" s="159"/>
      <c r="E99" s="160"/>
      <c r="F99" s="160"/>
      <c r="G99" s="160"/>
    </row>
    <row r="100" spans="1:7">
      <c r="A100" s="10"/>
      <c r="D100" s="159"/>
      <c r="E100" s="160"/>
      <c r="F100" s="160"/>
      <c r="G100" s="160"/>
    </row>
    <row r="101" spans="1:7">
      <c r="A101" s="10"/>
      <c r="D101" s="159"/>
      <c r="E101" s="160"/>
      <c r="F101" s="160"/>
      <c r="G101" s="160"/>
    </row>
    <row r="102" spans="1:7">
      <c r="A102" s="10"/>
      <c r="D102" s="159"/>
      <c r="E102" s="160"/>
      <c r="F102" s="160"/>
      <c r="G102" s="160"/>
    </row>
    <row r="103" spans="1:7">
      <c r="A103" s="10"/>
      <c r="D103" s="159"/>
      <c r="E103" s="160"/>
      <c r="F103" s="160"/>
      <c r="G103" s="160"/>
    </row>
    <row r="104" spans="1:7">
      <c r="A104" s="10"/>
      <c r="D104" s="159"/>
      <c r="E104" s="160"/>
      <c r="F104" s="160"/>
      <c r="G104" s="160"/>
    </row>
    <row r="105" spans="1:7">
      <c r="A105" s="10"/>
      <c r="D105" s="159"/>
      <c r="E105" s="160"/>
      <c r="F105" s="160"/>
      <c r="G105" s="160"/>
    </row>
    <row r="106" spans="1:7">
      <c r="A106" s="10"/>
      <c r="D106" s="159"/>
      <c r="E106" s="160"/>
      <c r="F106" s="160"/>
      <c r="G106" s="160"/>
    </row>
    <row r="107" spans="1:7">
      <c r="A107" s="10"/>
      <c r="D107" s="159"/>
      <c r="E107" s="160"/>
      <c r="F107" s="160"/>
      <c r="G107" s="160"/>
    </row>
    <row r="108" spans="1:7">
      <c r="A108" s="10"/>
    </row>
    <row r="109" spans="1:7">
      <c r="A109" s="17"/>
    </row>
    <row r="110" spans="1:7">
      <c r="A110" s="17"/>
    </row>
    <row r="111" spans="1:7">
      <c r="A111" s="17"/>
    </row>
    <row r="112" spans="1:7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  <row r="142" spans="1:1">
      <c r="A142" s="17"/>
    </row>
    <row r="143" spans="1:1">
      <c r="A143" s="17"/>
    </row>
    <row r="144" spans="1:1">
      <c r="A144" s="17"/>
    </row>
    <row r="145" spans="1:1">
      <c r="A145" s="17"/>
    </row>
    <row r="146" spans="1:1">
      <c r="A146" s="17"/>
    </row>
    <row r="147" spans="1:1">
      <c r="A147" s="17"/>
    </row>
    <row r="148" spans="1:1">
      <c r="A148" s="17"/>
    </row>
    <row r="149" spans="1:1">
      <c r="A149" s="17"/>
    </row>
    <row r="150" spans="1:1">
      <c r="A150" s="17"/>
    </row>
    <row r="151" spans="1:1">
      <c r="A151" s="17"/>
    </row>
    <row r="152" spans="1:1">
      <c r="A152" s="17"/>
    </row>
    <row r="153" spans="1:1">
      <c r="A153" s="17"/>
    </row>
    <row r="154" spans="1:1">
      <c r="A154" s="17"/>
    </row>
    <row r="155" spans="1:1">
      <c r="A155" s="17"/>
    </row>
    <row r="156" spans="1:1">
      <c r="A156" s="17"/>
    </row>
    <row r="157" spans="1:1">
      <c r="A157" s="17"/>
    </row>
    <row r="158" spans="1:1">
      <c r="A158" s="17"/>
    </row>
    <row r="159" spans="1:1">
      <c r="A159" s="17"/>
    </row>
    <row r="160" spans="1:1">
      <c r="A160" s="17"/>
    </row>
    <row r="161" spans="1:1">
      <c r="A161" s="17"/>
    </row>
    <row r="162" spans="1:1">
      <c r="A162" s="17"/>
    </row>
    <row r="163" spans="1:1">
      <c r="A163" s="17"/>
    </row>
    <row r="164" spans="1:1">
      <c r="A164" s="17"/>
    </row>
    <row r="165" spans="1:1">
      <c r="A165" s="17"/>
    </row>
    <row r="166" spans="1:1">
      <c r="A166" s="17"/>
    </row>
    <row r="167" spans="1:1">
      <c r="A167" s="17"/>
    </row>
    <row r="168" spans="1:1">
      <c r="A168" s="17"/>
    </row>
    <row r="169" spans="1:1">
      <c r="A169" s="17"/>
    </row>
    <row r="170" spans="1:1">
      <c r="A170" s="17"/>
    </row>
    <row r="171" spans="1:1">
      <c r="A171" s="17"/>
    </row>
    <row r="172" spans="1:1">
      <c r="A172" s="17"/>
    </row>
    <row r="173" spans="1:1">
      <c r="A173" s="17"/>
    </row>
    <row r="174" spans="1:1">
      <c r="A174" s="17"/>
    </row>
    <row r="175" spans="1:1">
      <c r="A175" s="17"/>
    </row>
    <row r="176" spans="1:1">
      <c r="A176" s="17"/>
    </row>
    <row r="177" spans="1:1">
      <c r="A177" s="17"/>
    </row>
    <row r="178" spans="1:1">
      <c r="A178" s="17"/>
    </row>
    <row r="179" spans="1:1">
      <c r="A179" s="17"/>
    </row>
    <row r="180" spans="1:1">
      <c r="A180" s="17"/>
    </row>
    <row r="181" spans="1:1">
      <c r="A181" s="17"/>
    </row>
    <row r="182" spans="1:1">
      <c r="A182" s="17"/>
    </row>
    <row r="183" spans="1:1">
      <c r="A183" s="17"/>
    </row>
    <row r="184" spans="1:1">
      <c r="A184" s="17"/>
    </row>
    <row r="185" spans="1:1">
      <c r="A185" s="17"/>
    </row>
    <row r="186" spans="1:1">
      <c r="A186" s="17"/>
    </row>
    <row r="187" spans="1:1">
      <c r="A187" s="17"/>
    </row>
    <row r="188" spans="1:1">
      <c r="A188" s="17"/>
    </row>
    <row r="189" spans="1:1">
      <c r="A189" s="17"/>
    </row>
    <row r="190" spans="1:1">
      <c r="A190" s="17"/>
    </row>
    <row r="191" spans="1:1">
      <c r="A191" s="17"/>
    </row>
    <row r="192" spans="1:1">
      <c r="A192" s="17"/>
    </row>
    <row r="193" spans="1:1">
      <c r="A193" s="17"/>
    </row>
    <row r="194" spans="1:1">
      <c r="A194" s="17"/>
    </row>
    <row r="195" spans="1:1">
      <c r="A195" s="17"/>
    </row>
    <row r="196" spans="1:1">
      <c r="A196" s="17"/>
    </row>
    <row r="197" spans="1:1">
      <c r="A197" s="17"/>
    </row>
    <row r="198" spans="1:1">
      <c r="A198" s="17"/>
    </row>
    <row r="199" spans="1:1">
      <c r="A199" s="17"/>
    </row>
    <row r="200" spans="1:1">
      <c r="A200" s="17"/>
    </row>
    <row r="201" spans="1:1">
      <c r="A201" s="17"/>
    </row>
    <row r="202" spans="1:1">
      <c r="A202" s="17"/>
    </row>
    <row r="203" spans="1:1">
      <c r="A203" s="17"/>
    </row>
    <row r="204" spans="1:1">
      <c r="A204" s="17"/>
    </row>
    <row r="205" spans="1:1">
      <c r="A205" s="17"/>
    </row>
    <row r="206" spans="1:1">
      <c r="A206" s="17"/>
    </row>
    <row r="207" spans="1:1">
      <c r="A207" s="17"/>
    </row>
    <row r="208" spans="1:1">
      <c r="A208" s="17"/>
    </row>
    <row r="209" spans="1:1">
      <c r="A209" s="17"/>
    </row>
    <row r="210" spans="1:1">
      <c r="A210" s="17"/>
    </row>
    <row r="211" spans="1:1">
      <c r="A211" s="17"/>
    </row>
    <row r="212" spans="1:1">
      <c r="A212" s="17"/>
    </row>
    <row r="213" spans="1:1">
      <c r="A213" s="17"/>
    </row>
    <row r="214" spans="1:1">
      <c r="A214" s="17"/>
    </row>
    <row r="215" spans="1:1">
      <c r="A215" s="17"/>
    </row>
    <row r="216" spans="1:1">
      <c r="A216" s="17"/>
    </row>
    <row r="217" spans="1:1">
      <c r="A217" s="17"/>
    </row>
    <row r="218" spans="1:1">
      <c r="A218" s="17"/>
    </row>
    <row r="219" spans="1:1">
      <c r="A219" s="17"/>
    </row>
    <row r="220" spans="1:1">
      <c r="A220" s="17"/>
    </row>
    <row r="221" spans="1:1">
      <c r="A221" s="17"/>
    </row>
    <row r="222" spans="1:1">
      <c r="A222" s="17"/>
    </row>
    <row r="223" spans="1:1">
      <c r="A223" s="17"/>
    </row>
    <row r="224" spans="1:1">
      <c r="A224" s="17"/>
    </row>
    <row r="225" spans="1:1">
      <c r="A225" s="17"/>
    </row>
    <row r="226" spans="1:1">
      <c r="A226" s="17"/>
    </row>
    <row r="227" spans="1:1">
      <c r="A227" s="17"/>
    </row>
    <row r="228" spans="1:1">
      <c r="A228" s="17"/>
    </row>
    <row r="229" spans="1:1">
      <c r="A229" s="17"/>
    </row>
    <row r="230" spans="1:1">
      <c r="A230" s="17"/>
    </row>
    <row r="231" spans="1:1">
      <c r="A231" s="17"/>
    </row>
    <row r="232" spans="1:1">
      <c r="A232" s="17"/>
    </row>
    <row r="233" spans="1:1">
      <c r="A233" s="17"/>
    </row>
    <row r="234" spans="1:1">
      <c r="A234" s="17"/>
    </row>
    <row r="235" spans="1:1">
      <c r="A235" s="17"/>
    </row>
    <row r="236" spans="1:1">
      <c r="A236" s="17"/>
    </row>
    <row r="237" spans="1:1">
      <c r="A237" s="17"/>
    </row>
    <row r="238" spans="1:1">
      <c r="A238" s="17"/>
    </row>
    <row r="239" spans="1:1">
      <c r="A239" s="17"/>
    </row>
    <row r="240" spans="1:1">
      <c r="A240" s="17"/>
    </row>
    <row r="241" spans="1:1">
      <c r="A241" s="17"/>
    </row>
    <row r="242" spans="1:1">
      <c r="A242" s="17"/>
    </row>
    <row r="243" spans="1:1">
      <c r="A243" s="17"/>
    </row>
    <row r="244" spans="1:1">
      <c r="A244" s="17"/>
    </row>
    <row r="245" spans="1:1">
      <c r="A245" s="17"/>
    </row>
    <row r="246" spans="1:1">
      <c r="A246" s="17"/>
    </row>
    <row r="247" spans="1:1">
      <c r="A247" s="17"/>
    </row>
    <row r="248" spans="1:1">
      <c r="A248" s="17"/>
    </row>
    <row r="249" spans="1:1">
      <c r="A249" s="17"/>
    </row>
    <row r="250" spans="1:1">
      <c r="A250" s="17"/>
    </row>
    <row r="251" spans="1:1">
      <c r="A251" s="17"/>
    </row>
    <row r="252" spans="1:1">
      <c r="A252" s="17"/>
    </row>
    <row r="253" spans="1:1">
      <c r="A253" s="17"/>
    </row>
    <row r="254" spans="1:1">
      <c r="A254" s="17"/>
    </row>
    <row r="255" spans="1:1">
      <c r="A255" s="17"/>
    </row>
    <row r="256" spans="1:1">
      <c r="A256" s="17"/>
    </row>
    <row r="257" spans="1:1">
      <c r="A257" s="17"/>
    </row>
    <row r="258" spans="1:1">
      <c r="A258" s="17"/>
    </row>
    <row r="259" spans="1:1">
      <c r="A259" s="17"/>
    </row>
    <row r="260" spans="1:1">
      <c r="A260" s="17"/>
    </row>
    <row r="261" spans="1:1">
      <c r="A261" s="17"/>
    </row>
    <row r="262" spans="1:1">
      <c r="A262" s="17"/>
    </row>
    <row r="263" spans="1:1">
      <c r="A263" s="17"/>
    </row>
    <row r="264" spans="1:1">
      <c r="A264" s="17"/>
    </row>
    <row r="265" spans="1:1">
      <c r="A265" s="17"/>
    </row>
    <row r="266" spans="1:1">
      <c r="A266" s="17"/>
    </row>
    <row r="267" spans="1:1">
      <c r="A267" s="17"/>
    </row>
    <row r="268" spans="1:1">
      <c r="A268" s="17"/>
    </row>
    <row r="269" spans="1:1">
      <c r="A269" s="17"/>
    </row>
    <row r="270" spans="1:1">
      <c r="A270" s="17"/>
    </row>
    <row r="271" spans="1:1">
      <c r="A271" s="17"/>
    </row>
    <row r="272" spans="1:1">
      <c r="A272" s="17"/>
    </row>
    <row r="273" spans="1:1">
      <c r="A273" s="17"/>
    </row>
    <row r="274" spans="1:1">
      <c r="A274" s="17"/>
    </row>
    <row r="275" spans="1:1">
      <c r="A275" s="17"/>
    </row>
  </sheetData>
  <mergeCells count="5">
    <mergeCell ref="B54:D54"/>
    <mergeCell ref="B55:D55"/>
    <mergeCell ref="F54:G54"/>
    <mergeCell ref="F55:G55"/>
    <mergeCell ref="A2:G2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19</vt:i4>
      </vt:variant>
    </vt:vector>
  </HeadingPairs>
  <TitlesOfParts>
    <vt:vector size="33" baseType="lpstr">
      <vt:lpstr>Осн. фін. пок.</vt:lpstr>
      <vt:lpstr>I. Фін результат</vt:lpstr>
      <vt:lpstr>Розшифровка фінрезультати 2019</vt:lpstr>
      <vt:lpstr>ІІ. Розр. з бюджетом</vt:lpstr>
      <vt:lpstr>Розшифровка з розр з бюджет</vt:lpstr>
      <vt:lpstr>ІІІ. Рух грош. коштів</vt:lpstr>
      <vt:lpstr>Розшифровка до Руху 2019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 2019'!Область_печати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админ</cp:lastModifiedBy>
  <cp:lastPrinted>2020-04-21T08:06:24Z</cp:lastPrinted>
  <dcterms:created xsi:type="dcterms:W3CDTF">2003-03-13T16:00:22Z</dcterms:created>
  <dcterms:modified xsi:type="dcterms:W3CDTF">2021-03-03T09:24:47Z</dcterms:modified>
</cp:coreProperties>
</file>